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4440" yWindow="0" windowWidth="24180" windowHeight="16160"/>
  </bookViews>
  <sheets>
    <sheet name="Roadster Dat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I12" i="1"/>
  <c r="W30" i="1"/>
  <c r="U4" i="1"/>
  <c r="U30" i="1"/>
  <c r="W4" i="1"/>
  <c r="L4" i="1"/>
  <c r="A4" i="1"/>
  <c r="K4" i="1"/>
  <c r="N4" i="1"/>
  <c r="E4" i="1"/>
  <c r="F4" i="1"/>
  <c r="U5" i="1"/>
  <c r="W5" i="1"/>
  <c r="L5" i="1"/>
  <c r="A5" i="1"/>
  <c r="K5" i="1"/>
  <c r="N5" i="1"/>
  <c r="E5" i="1"/>
  <c r="F5" i="1"/>
  <c r="U6" i="1"/>
  <c r="W6" i="1"/>
  <c r="L6" i="1"/>
  <c r="A6" i="1"/>
  <c r="K6" i="1"/>
  <c r="N6" i="1"/>
  <c r="E6" i="1"/>
  <c r="F6" i="1"/>
  <c r="U7" i="1"/>
  <c r="W7" i="1"/>
  <c r="L7" i="1"/>
  <c r="A7" i="1"/>
  <c r="K7" i="1"/>
  <c r="N7" i="1"/>
  <c r="E7" i="1"/>
  <c r="F7" i="1"/>
  <c r="U8" i="1"/>
  <c r="W8" i="1"/>
  <c r="L8" i="1"/>
  <c r="A8" i="1"/>
  <c r="K8" i="1"/>
  <c r="N8" i="1"/>
  <c r="E8" i="1"/>
  <c r="F8" i="1"/>
  <c r="U9" i="1"/>
  <c r="W9" i="1"/>
  <c r="L9" i="1"/>
  <c r="A9" i="1"/>
  <c r="K9" i="1"/>
  <c r="N9" i="1"/>
  <c r="E9" i="1"/>
  <c r="F9" i="1"/>
  <c r="U10" i="1"/>
  <c r="W10" i="1"/>
  <c r="L10" i="1"/>
  <c r="A10" i="1"/>
  <c r="K10" i="1"/>
  <c r="N10" i="1"/>
  <c r="E10" i="1"/>
  <c r="F10" i="1"/>
  <c r="U11" i="1"/>
  <c r="W11" i="1"/>
  <c r="L11" i="1"/>
  <c r="A11" i="1"/>
  <c r="K11" i="1"/>
  <c r="N11" i="1"/>
  <c r="E11" i="1"/>
  <c r="F11" i="1"/>
  <c r="U12" i="1"/>
  <c r="W12" i="1"/>
  <c r="L12" i="1"/>
  <c r="A12" i="1"/>
  <c r="K12" i="1"/>
  <c r="N12" i="1"/>
  <c r="E12" i="1"/>
  <c r="F12" i="1"/>
  <c r="U13" i="1"/>
  <c r="W13" i="1"/>
  <c r="L13" i="1"/>
  <c r="A13" i="1"/>
  <c r="K13" i="1"/>
  <c r="N13" i="1"/>
  <c r="E13" i="1"/>
  <c r="F13" i="1"/>
  <c r="U14" i="1"/>
  <c r="W14" i="1"/>
  <c r="L14" i="1"/>
  <c r="A14" i="1"/>
  <c r="K14" i="1"/>
  <c r="N14" i="1"/>
  <c r="E14" i="1"/>
  <c r="F14" i="1"/>
  <c r="U15" i="1"/>
  <c r="W15" i="1"/>
  <c r="L15" i="1"/>
  <c r="A15" i="1"/>
  <c r="K15" i="1"/>
  <c r="N15" i="1"/>
  <c r="E15" i="1"/>
  <c r="F15" i="1"/>
  <c r="U16" i="1"/>
  <c r="W16" i="1"/>
  <c r="L16" i="1"/>
  <c r="A16" i="1"/>
  <c r="K16" i="1"/>
  <c r="N16" i="1"/>
  <c r="E16" i="1"/>
  <c r="F16" i="1"/>
  <c r="U17" i="1"/>
  <c r="W17" i="1"/>
  <c r="L17" i="1"/>
  <c r="A17" i="1"/>
  <c r="K17" i="1"/>
  <c r="N17" i="1"/>
  <c r="E17" i="1"/>
  <c r="F17" i="1"/>
  <c r="U18" i="1"/>
  <c r="W18" i="1"/>
  <c r="L18" i="1"/>
  <c r="A18" i="1"/>
  <c r="K18" i="1"/>
  <c r="N18" i="1"/>
  <c r="E18" i="1"/>
  <c r="F18" i="1"/>
  <c r="U19" i="1"/>
  <c r="W19" i="1"/>
  <c r="L19" i="1"/>
  <c r="A19" i="1"/>
  <c r="K19" i="1"/>
  <c r="N19" i="1"/>
  <c r="E19" i="1"/>
  <c r="F19" i="1"/>
  <c r="U20" i="1"/>
  <c r="W20" i="1"/>
  <c r="L20" i="1"/>
  <c r="A20" i="1"/>
  <c r="K20" i="1"/>
  <c r="N20" i="1"/>
  <c r="E20" i="1"/>
  <c r="F20" i="1"/>
  <c r="U21" i="1"/>
  <c r="W21" i="1"/>
  <c r="L21" i="1"/>
  <c r="A21" i="1"/>
  <c r="K21" i="1"/>
  <c r="N21" i="1"/>
  <c r="E21" i="1"/>
  <c r="F21" i="1"/>
  <c r="U22" i="1"/>
  <c r="W22" i="1"/>
  <c r="L22" i="1"/>
  <c r="A22" i="1"/>
  <c r="K22" i="1"/>
  <c r="N22" i="1"/>
  <c r="E22" i="1"/>
  <c r="F22" i="1"/>
  <c r="U23" i="1"/>
  <c r="W23" i="1"/>
  <c r="L23" i="1"/>
  <c r="A23" i="1"/>
  <c r="K23" i="1"/>
  <c r="N23" i="1"/>
  <c r="E23" i="1"/>
  <c r="F23" i="1"/>
  <c r="U24" i="1"/>
  <c r="W24" i="1"/>
  <c r="L24" i="1"/>
  <c r="A24" i="1"/>
  <c r="K24" i="1"/>
  <c r="N24" i="1"/>
  <c r="E24" i="1"/>
  <c r="F24" i="1"/>
  <c r="U25" i="1"/>
  <c r="W25" i="1"/>
  <c r="L25" i="1"/>
  <c r="A25" i="1"/>
  <c r="K25" i="1"/>
  <c r="N25" i="1"/>
  <c r="E25" i="1"/>
  <c r="F25" i="1"/>
  <c r="U26" i="1"/>
  <c r="W26" i="1"/>
  <c r="L26" i="1"/>
  <c r="A26" i="1"/>
  <c r="K26" i="1"/>
  <c r="N26" i="1"/>
  <c r="E26" i="1"/>
  <c r="F26" i="1"/>
  <c r="U27" i="1"/>
  <c r="W27" i="1"/>
  <c r="L27" i="1"/>
  <c r="A27" i="1"/>
  <c r="K27" i="1"/>
  <c r="N27" i="1"/>
  <c r="E27" i="1"/>
  <c r="F27" i="1"/>
  <c r="U28" i="1"/>
  <c r="W28" i="1"/>
  <c r="L28" i="1"/>
  <c r="A28" i="1"/>
  <c r="K28" i="1"/>
  <c r="N28" i="1"/>
  <c r="E28" i="1"/>
  <c r="F28" i="1"/>
  <c r="U29" i="1"/>
  <c r="W29" i="1"/>
  <c r="L29" i="1"/>
  <c r="A29" i="1"/>
  <c r="K29" i="1"/>
  <c r="N29" i="1"/>
  <c r="E29" i="1"/>
  <c r="F29" i="1"/>
  <c r="L30" i="1"/>
  <c r="A30" i="1"/>
  <c r="K30" i="1"/>
  <c r="N30" i="1"/>
  <c r="E30" i="1"/>
  <c r="F30" i="1"/>
  <c r="U31" i="1"/>
  <c r="W31" i="1"/>
  <c r="L31" i="1"/>
  <c r="A31" i="1"/>
  <c r="K31" i="1"/>
  <c r="N31" i="1"/>
  <c r="E31" i="1"/>
  <c r="F31" i="1"/>
  <c r="U32" i="1"/>
  <c r="W32" i="1"/>
  <c r="L32" i="1"/>
  <c r="A32" i="1"/>
  <c r="K32" i="1"/>
  <c r="N32" i="1"/>
  <c r="E32" i="1"/>
  <c r="F32" i="1"/>
  <c r="U33" i="1"/>
  <c r="W33" i="1"/>
  <c r="L33" i="1"/>
  <c r="A33" i="1"/>
  <c r="K33" i="1"/>
  <c r="N33" i="1"/>
  <c r="E33" i="1"/>
  <c r="F33" i="1"/>
  <c r="U34" i="1"/>
  <c r="W34" i="1"/>
  <c r="L34" i="1"/>
  <c r="A34" i="1"/>
  <c r="K34" i="1"/>
  <c r="N34" i="1"/>
  <c r="E34" i="1"/>
  <c r="F34" i="1"/>
  <c r="U35" i="1"/>
  <c r="W35" i="1"/>
  <c r="L35" i="1"/>
  <c r="A35" i="1"/>
  <c r="K35" i="1"/>
  <c r="N35" i="1"/>
  <c r="E35" i="1"/>
  <c r="F35" i="1"/>
  <c r="U36" i="1"/>
  <c r="W36" i="1"/>
  <c r="L36" i="1"/>
  <c r="A36" i="1"/>
  <c r="K36" i="1"/>
  <c r="N36" i="1"/>
  <c r="E36" i="1"/>
  <c r="F36" i="1"/>
  <c r="U37" i="1"/>
  <c r="W37" i="1"/>
  <c r="L37" i="1"/>
  <c r="A37" i="1"/>
  <c r="K37" i="1"/>
  <c r="N37" i="1"/>
  <c r="E37" i="1"/>
  <c r="F37" i="1"/>
  <c r="U38" i="1"/>
  <c r="W38" i="1"/>
  <c r="L38" i="1"/>
  <c r="A38" i="1"/>
  <c r="K38" i="1"/>
  <c r="N38" i="1"/>
  <c r="E38" i="1"/>
  <c r="F38" i="1"/>
  <c r="U39" i="1"/>
  <c r="W39" i="1"/>
  <c r="L39" i="1"/>
  <c r="A39" i="1"/>
  <c r="K39" i="1"/>
  <c r="N39" i="1"/>
  <c r="E39" i="1"/>
  <c r="F39" i="1"/>
  <c r="U40" i="1"/>
  <c r="W40" i="1"/>
  <c r="L40" i="1"/>
  <c r="A40" i="1"/>
  <c r="K40" i="1"/>
  <c r="N40" i="1"/>
  <c r="E40" i="1"/>
  <c r="F40" i="1"/>
  <c r="U41" i="1"/>
  <c r="W41" i="1"/>
  <c r="L41" i="1"/>
  <c r="A41" i="1"/>
  <c r="K41" i="1"/>
  <c r="N41" i="1"/>
  <c r="E41" i="1"/>
  <c r="F41" i="1"/>
  <c r="U42" i="1"/>
  <c r="W42" i="1"/>
  <c r="L42" i="1"/>
  <c r="A42" i="1"/>
  <c r="K42" i="1"/>
  <c r="N42" i="1"/>
  <c r="E42" i="1"/>
  <c r="F42" i="1"/>
  <c r="U43" i="1"/>
  <c r="W43" i="1"/>
  <c r="L43" i="1"/>
  <c r="A43" i="1"/>
  <c r="K43" i="1"/>
  <c r="N43" i="1"/>
  <c r="E43" i="1"/>
  <c r="F43" i="1"/>
  <c r="U44" i="1"/>
  <c r="W44" i="1"/>
  <c r="L44" i="1"/>
  <c r="A44" i="1"/>
  <c r="K44" i="1"/>
  <c r="N44" i="1"/>
  <c r="E44" i="1"/>
  <c r="F44" i="1"/>
  <c r="U45" i="1"/>
  <c r="W45" i="1"/>
  <c r="L45" i="1"/>
  <c r="A45" i="1"/>
  <c r="K45" i="1"/>
  <c r="N45" i="1"/>
  <c r="E45" i="1"/>
  <c r="F45" i="1"/>
  <c r="U46" i="1"/>
  <c r="W46" i="1"/>
  <c r="L46" i="1"/>
  <c r="A46" i="1"/>
  <c r="K46" i="1"/>
  <c r="N46" i="1"/>
  <c r="E46" i="1"/>
  <c r="F46" i="1"/>
  <c r="U47" i="1"/>
  <c r="W47" i="1"/>
  <c r="L47" i="1"/>
  <c r="A47" i="1"/>
  <c r="K47" i="1"/>
  <c r="N47" i="1"/>
  <c r="E47" i="1"/>
  <c r="F47" i="1"/>
  <c r="U48" i="1"/>
  <c r="W48" i="1"/>
  <c r="L48" i="1"/>
  <c r="A48" i="1"/>
  <c r="K48" i="1"/>
  <c r="N48" i="1"/>
  <c r="E48" i="1"/>
  <c r="F48" i="1"/>
  <c r="U49" i="1"/>
  <c r="W49" i="1"/>
  <c r="L49" i="1"/>
  <c r="A49" i="1"/>
  <c r="K49" i="1"/>
  <c r="N49" i="1"/>
  <c r="E49" i="1"/>
  <c r="F49" i="1"/>
  <c r="U50" i="1"/>
  <c r="W50" i="1"/>
  <c r="L50" i="1"/>
  <c r="A50" i="1"/>
  <c r="K50" i="1"/>
  <c r="N50" i="1"/>
  <c r="E50" i="1"/>
  <c r="F50" i="1"/>
  <c r="U51" i="1"/>
  <c r="W51" i="1"/>
  <c r="L51" i="1"/>
  <c r="A51" i="1"/>
  <c r="K51" i="1"/>
  <c r="N51" i="1"/>
  <c r="E51" i="1"/>
  <c r="F51" i="1"/>
  <c r="U52" i="1"/>
  <c r="W52" i="1"/>
  <c r="L52" i="1"/>
  <c r="A52" i="1"/>
  <c r="K52" i="1"/>
  <c r="N52" i="1"/>
  <c r="E52" i="1"/>
  <c r="F52" i="1"/>
  <c r="U53" i="1"/>
  <c r="W53" i="1"/>
  <c r="L53" i="1"/>
  <c r="A53" i="1"/>
  <c r="K53" i="1"/>
  <c r="N53" i="1"/>
  <c r="E53" i="1"/>
  <c r="F53" i="1"/>
  <c r="U54" i="1"/>
  <c r="W54" i="1"/>
  <c r="L54" i="1"/>
  <c r="A54" i="1"/>
  <c r="K54" i="1"/>
  <c r="N54" i="1"/>
  <c r="E54" i="1"/>
  <c r="F54" i="1"/>
  <c r="U55" i="1"/>
  <c r="W55" i="1"/>
  <c r="L55" i="1"/>
  <c r="A55" i="1"/>
  <c r="K55" i="1"/>
  <c r="N55" i="1"/>
  <c r="E55" i="1"/>
  <c r="F55" i="1"/>
  <c r="U56" i="1"/>
  <c r="W56" i="1"/>
  <c r="L56" i="1"/>
  <c r="A56" i="1"/>
  <c r="K56" i="1"/>
  <c r="N56" i="1"/>
  <c r="E56" i="1"/>
  <c r="F56" i="1"/>
  <c r="U57" i="1"/>
  <c r="W57" i="1"/>
  <c r="L57" i="1"/>
  <c r="A57" i="1"/>
  <c r="K57" i="1"/>
  <c r="N57" i="1"/>
  <c r="E57" i="1"/>
  <c r="F57" i="1"/>
  <c r="U58" i="1"/>
  <c r="W58" i="1"/>
  <c r="L58" i="1"/>
  <c r="A58" i="1"/>
  <c r="K58" i="1"/>
  <c r="N58" i="1"/>
  <c r="E58" i="1"/>
  <c r="F58" i="1"/>
  <c r="U59" i="1"/>
  <c r="W59" i="1"/>
  <c r="L59" i="1"/>
  <c r="A59" i="1"/>
  <c r="K59" i="1"/>
  <c r="N59" i="1"/>
  <c r="E59" i="1"/>
  <c r="F59" i="1"/>
  <c r="U60" i="1"/>
  <c r="W60" i="1"/>
  <c r="L60" i="1"/>
  <c r="A60" i="1"/>
  <c r="K60" i="1"/>
  <c r="N60" i="1"/>
  <c r="E60" i="1"/>
  <c r="F60" i="1"/>
  <c r="U61" i="1"/>
  <c r="W61" i="1"/>
  <c r="L61" i="1"/>
  <c r="A61" i="1"/>
  <c r="K61" i="1"/>
  <c r="N61" i="1"/>
  <c r="E61" i="1"/>
  <c r="F61" i="1"/>
  <c r="U62" i="1"/>
  <c r="W62" i="1"/>
  <c r="L62" i="1"/>
  <c r="A62" i="1"/>
  <c r="K62" i="1"/>
  <c r="N62" i="1"/>
  <c r="E62" i="1"/>
  <c r="F62" i="1"/>
  <c r="U63" i="1"/>
  <c r="W63" i="1"/>
  <c r="L63" i="1"/>
  <c r="A63" i="1"/>
  <c r="K63" i="1"/>
  <c r="N63" i="1"/>
  <c r="E63" i="1"/>
  <c r="F63" i="1"/>
  <c r="U64" i="1"/>
  <c r="W64" i="1"/>
  <c r="L64" i="1"/>
  <c r="A64" i="1"/>
  <c r="K64" i="1"/>
  <c r="N64" i="1"/>
  <c r="E64" i="1"/>
  <c r="F64" i="1"/>
  <c r="H3" i="1"/>
  <c r="J37" i="1"/>
  <c r="M37" i="1"/>
  <c r="J38" i="1"/>
  <c r="M38" i="1"/>
  <c r="J39" i="1"/>
  <c r="M39" i="1"/>
  <c r="J40" i="1"/>
  <c r="M40" i="1"/>
  <c r="J41" i="1"/>
  <c r="M41" i="1"/>
  <c r="J42" i="1"/>
  <c r="M42" i="1"/>
  <c r="J43" i="1"/>
  <c r="M43" i="1"/>
  <c r="J44" i="1"/>
  <c r="M44" i="1"/>
  <c r="J45" i="1"/>
  <c r="M45" i="1"/>
  <c r="J46" i="1"/>
  <c r="M46" i="1"/>
  <c r="J47" i="1"/>
  <c r="M47" i="1"/>
  <c r="J48" i="1"/>
  <c r="M48" i="1"/>
  <c r="J49" i="1"/>
  <c r="M49" i="1"/>
  <c r="J50" i="1"/>
  <c r="M50" i="1"/>
  <c r="J51" i="1"/>
  <c r="M51" i="1"/>
  <c r="J52" i="1"/>
  <c r="M52" i="1"/>
  <c r="J53" i="1"/>
  <c r="M53" i="1"/>
  <c r="J54" i="1"/>
  <c r="M54" i="1"/>
  <c r="J55" i="1"/>
  <c r="M55" i="1"/>
  <c r="J56" i="1"/>
  <c r="M56" i="1"/>
  <c r="J57" i="1"/>
  <c r="M57" i="1"/>
  <c r="J58" i="1"/>
  <c r="M58" i="1"/>
  <c r="J59" i="1"/>
  <c r="M59" i="1"/>
  <c r="J60" i="1"/>
  <c r="M60" i="1"/>
  <c r="J61" i="1"/>
  <c r="M61" i="1"/>
  <c r="J62" i="1"/>
  <c r="M62" i="1"/>
  <c r="J63" i="1"/>
  <c r="M63" i="1"/>
  <c r="J64" i="1"/>
  <c r="M64" i="1"/>
  <c r="J5" i="1"/>
  <c r="M5" i="1"/>
  <c r="J6" i="1"/>
  <c r="M6" i="1"/>
  <c r="J7" i="1"/>
  <c r="M7" i="1"/>
  <c r="J8" i="1"/>
  <c r="M8" i="1"/>
  <c r="J9" i="1"/>
  <c r="M9" i="1"/>
  <c r="J10" i="1"/>
  <c r="M10" i="1"/>
  <c r="J11" i="1"/>
  <c r="M11" i="1"/>
  <c r="J12" i="1"/>
  <c r="M12" i="1"/>
  <c r="J13" i="1"/>
  <c r="M13" i="1"/>
  <c r="J14" i="1"/>
  <c r="M14" i="1"/>
  <c r="J15" i="1"/>
  <c r="M15" i="1"/>
  <c r="J16" i="1"/>
  <c r="M16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J26" i="1"/>
  <c r="M26" i="1"/>
  <c r="J27" i="1"/>
  <c r="M27" i="1"/>
  <c r="J28" i="1"/>
  <c r="M28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M4" i="1"/>
  <c r="J4" i="1"/>
  <c r="B5" i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B47" i="1"/>
  <c r="D47" i="1"/>
  <c r="B48" i="1"/>
  <c r="D48" i="1"/>
  <c r="B49" i="1"/>
  <c r="D49" i="1"/>
  <c r="B50" i="1"/>
  <c r="D50" i="1"/>
  <c r="B51" i="1"/>
  <c r="D51" i="1"/>
  <c r="B52" i="1"/>
  <c r="D52" i="1"/>
  <c r="B53" i="1"/>
  <c r="D53" i="1"/>
  <c r="B54" i="1"/>
  <c r="D54" i="1"/>
  <c r="B55" i="1"/>
  <c r="D55" i="1"/>
  <c r="B56" i="1"/>
  <c r="D56" i="1"/>
  <c r="B57" i="1"/>
  <c r="D57" i="1"/>
  <c r="B58" i="1"/>
  <c r="D58" i="1"/>
  <c r="B59" i="1"/>
  <c r="D59" i="1"/>
  <c r="B60" i="1"/>
  <c r="D60" i="1"/>
  <c r="B61" i="1"/>
  <c r="D61" i="1"/>
  <c r="B62" i="1"/>
  <c r="D62" i="1"/>
  <c r="B63" i="1"/>
  <c r="D63" i="1"/>
  <c r="B64" i="1"/>
  <c r="D64" i="1"/>
  <c r="B4" i="1"/>
  <c r="D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4" i="1"/>
  <c r="I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4" i="1"/>
</calcChain>
</file>

<file path=xl/sharedStrings.xml><?xml version="1.0" encoding="utf-8"?>
<sst xmlns="http://schemas.openxmlformats.org/spreadsheetml/2006/main" count="51" uniqueCount="41">
  <si>
    <t>Total</t>
  </si>
  <si>
    <t>Tires</t>
  </si>
  <si>
    <t>Aero</t>
  </si>
  <si>
    <t>Drivetrain</t>
  </si>
  <si>
    <t>Wh/mi</t>
  </si>
  <si>
    <t>Range</t>
  </si>
  <si>
    <t>Power</t>
  </si>
  <si>
    <t>mi</t>
  </si>
  <si>
    <t>kW</t>
  </si>
  <si>
    <t>Ancillary</t>
  </si>
  <si>
    <t>120V-15A</t>
  </si>
  <si>
    <t>240V-30A</t>
  </si>
  <si>
    <t>240V-40A</t>
  </si>
  <si>
    <t>240V-70A</t>
  </si>
  <si>
    <t>Consumption</t>
  </si>
  <si>
    <t>Recharge</t>
  </si>
  <si>
    <t>in Hours</t>
  </si>
  <si>
    <t>Distance&gt;</t>
  </si>
  <si>
    <t>Start Miles</t>
  </si>
  <si>
    <t>End Miles</t>
  </si>
  <si>
    <t>Elevation</t>
  </si>
  <si>
    <t>End</t>
  </si>
  <si>
    <t>Charge min</t>
  </si>
  <si>
    <t>Drive Min</t>
  </si>
  <si>
    <t>Remain.</t>
  </si>
  <si>
    <t>Cargo</t>
  </si>
  <si>
    <t>Elevation</t>
    <phoneticPr fontId="1" type="noConversion"/>
  </si>
  <si>
    <t>Type of-&gt;</t>
    <phoneticPr fontId="1" type="noConversion"/>
  </si>
  <si>
    <t>Loss kW</t>
    <phoneticPr fontId="1" type="noConversion"/>
  </si>
  <si>
    <t>Difference</t>
    <phoneticPr fontId="1" type="noConversion"/>
  </si>
  <si>
    <t>Max Climb</t>
    <phoneticPr fontId="1" type="noConversion"/>
  </si>
  <si>
    <t>Total Time</t>
    <phoneticPr fontId="1" type="noConversion"/>
  </si>
  <si>
    <t>loss Wh</t>
    <phoneticPr fontId="1" type="noConversion"/>
  </si>
  <si>
    <t>Elevation Max</t>
    <phoneticPr fontId="1" type="noConversion"/>
  </si>
  <si>
    <t>Start Elevation</t>
    <phoneticPr fontId="1" type="noConversion"/>
  </si>
  <si>
    <t>Ft</t>
    <phoneticPr fontId="1" type="noConversion"/>
  </si>
  <si>
    <t>Optimum</t>
    <phoneticPr fontId="1" type="noConversion"/>
  </si>
  <si>
    <t>Drive in h</t>
    <phoneticPr fontId="1" type="noConversion"/>
  </si>
  <si>
    <t>MPH</t>
    <phoneticPr fontId="1" type="noConversion"/>
  </si>
  <si>
    <t>For Each Ft</t>
    <phoneticPr fontId="1" type="noConversion"/>
  </si>
  <si>
    <t>387V-250A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</si>
</sst>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2" fillId="0" borderId="0" xfId="0" applyFont="1"/>
    <xf numFmtId="1" fontId="0" fillId="0" borderId="0" xfId="0" applyNumberFormat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2" fontId="2" fillId="3" borderId="0" xfId="0" applyNumberFormat="1" applyFont="1" applyFill="1"/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Wh/mile vs. Speed</a:t>
            </a:r>
          </a:p>
        </c:rich>
      </c:tx>
      <c:layout>
        <c:manualLayout>
          <c:xMode val="edge"/>
          <c:yMode val="edge"/>
          <c:x val="0.381967077014879"/>
          <c:y val="0.0279069767441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57334401682"/>
          <c:y val="0.139534804497408"/>
          <c:w val="0.860655393244351"/>
          <c:h val="0.7418600439112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'Roadster Data'!$O$3</c:f>
              <c:strCache>
                <c:ptCount val="1"/>
                <c:pt idx="0">
                  <c:v>Wh/mi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Data'!$O$4:$O$64</c:f>
              <c:numCache>
                <c:formatCode>0</c:formatCode>
                <c:ptCount val="61"/>
                <c:pt idx="0">
                  <c:v>356.27</c:v>
                </c:pt>
                <c:pt idx="1">
                  <c:v>221.21</c:v>
                </c:pt>
                <c:pt idx="2">
                  <c:v>177.81</c:v>
                </c:pt>
                <c:pt idx="3">
                  <c:v>157.29</c:v>
                </c:pt>
                <c:pt idx="4">
                  <c:v>146.11</c:v>
                </c:pt>
                <c:pt idx="5">
                  <c:v>139.72</c:v>
                </c:pt>
                <c:pt idx="6">
                  <c:v>136.17</c:v>
                </c:pt>
                <c:pt idx="7">
                  <c:v>134.53</c:v>
                </c:pt>
                <c:pt idx="8">
                  <c:v>134.21</c:v>
                </c:pt>
                <c:pt idx="9">
                  <c:v>134.95</c:v>
                </c:pt>
                <c:pt idx="10">
                  <c:v>136.48</c:v>
                </c:pt>
                <c:pt idx="11">
                  <c:v>138.68</c:v>
                </c:pt>
                <c:pt idx="12">
                  <c:v>141.73</c:v>
                </c:pt>
                <c:pt idx="13">
                  <c:v>145.52</c:v>
                </c:pt>
                <c:pt idx="14">
                  <c:v>149.79</c:v>
                </c:pt>
                <c:pt idx="15">
                  <c:v>154.46</c:v>
                </c:pt>
                <c:pt idx="16">
                  <c:v>159.58</c:v>
                </c:pt>
                <c:pt idx="17">
                  <c:v>165.11</c:v>
                </c:pt>
                <c:pt idx="18">
                  <c:v>170.82</c:v>
                </c:pt>
                <c:pt idx="19">
                  <c:v>176.56</c:v>
                </c:pt>
                <c:pt idx="20">
                  <c:v>182.68</c:v>
                </c:pt>
                <c:pt idx="21">
                  <c:v>189.14</c:v>
                </c:pt>
                <c:pt idx="22">
                  <c:v>195.93</c:v>
                </c:pt>
                <c:pt idx="23">
                  <c:v>203.03</c:v>
                </c:pt>
                <c:pt idx="24">
                  <c:v>210.48</c:v>
                </c:pt>
                <c:pt idx="25">
                  <c:v>218.26</c:v>
                </c:pt>
                <c:pt idx="26">
                  <c:v>226.34</c:v>
                </c:pt>
                <c:pt idx="27">
                  <c:v>234.7</c:v>
                </c:pt>
                <c:pt idx="28">
                  <c:v>243.34</c:v>
                </c:pt>
                <c:pt idx="29">
                  <c:v>252.33</c:v>
                </c:pt>
                <c:pt idx="30">
                  <c:v>261.63</c:v>
                </c:pt>
                <c:pt idx="31">
                  <c:v>271.44</c:v>
                </c:pt>
                <c:pt idx="32">
                  <c:v>281.63</c:v>
                </c:pt>
                <c:pt idx="33">
                  <c:v>292.13</c:v>
                </c:pt>
                <c:pt idx="34">
                  <c:v>302.95</c:v>
                </c:pt>
                <c:pt idx="35">
                  <c:v>314.07</c:v>
                </c:pt>
                <c:pt idx="36">
                  <c:v>325.45</c:v>
                </c:pt>
                <c:pt idx="37">
                  <c:v>337.11</c:v>
                </c:pt>
                <c:pt idx="38">
                  <c:v>348.88</c:v>
                </c:pt>
                <c:pt idx="39">
                  <c:v>361.01</c:v>
                </c:pt>
                <c:pt idx="40">
                  <c:v>373.33</c:v>
                </c:pt>
                <c:pt idx="41">
                  <c:v>385.89</c:v>
                </c:pt>
                <c:pt idx="42">
                  <c:v>398.66</c:v>
                </c:pt>
                <c:pt idx="43">
                  <c:v>411.68</c:v>
                </c:pt>
                <c:pt idx="44">
                  <c:v>425.03</c:v>
                </c:pt>
                <c:pt idx="45">
                  <c:v>438.72</c:v>
                </c:pt>
                <c:pt idx="46">
                  <c:v>452.61</c:v>
                </c:pt>
                <c:pt idx="47">
                  <c:v>466.71</c:v>
                </c:pt>
                <c:pt idx="48">
                  <c:v>481.16</c:v>
                </c:pt>
                <c:pt idx="49">
                  <c:v>495.83</c:v>
                </c:pt>
                <c:pt idx="50">
                  <c:v>510.83</c:v>
                </c:pt>
                <c:pt idx="51">
                  <c:v>526.11</c:v>
                </c:pt>
                <c:pt idx="52">
                  <c:v>541.68</c:v>
                </c:pt>
                <c:pt idx="53">
                  <c:v>557.52</c:v>
                </c:pt>
                <c:pt idx="54">
                  <c:v>573.64</c:v>
                </c:pt>
                <c:pt idx="55">
                  <c:v>590.03</c:v>
                </c:pt>
                <c:pt idx="56">
                  <c:v>606.57</c:v>
                </c:pt>
                <c:pt idx="57">
                  <c:v>623.48</c:v>
                </c:pt>
                <c:pt idx="58">
                  <c:v>640.67</c:v>
                </c:pt>
                <c:pt idx="59">
                  <c:v>658.11</c:v>
                </c:pt>
                <c:pt idx="60">
                  <c:v>675.77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134360"/>
        <c:axId val="-2082126888"/>
      </c:scatterChart>
      <c:valAx>
        <c:axId val="-2082134360"/>
        <c:scaling>
          <c:orientation val="minMax"/>
          <c:max val="125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mph</a:t>
                </a:r>
              </a:p>
            </c:rich>
          </c:tx>
          <c:layout>
            <c:manualLayout>
              <c:xMode val="edge"/>
              <c:yMode val="edge"/>
              <c:x val="0.511475178040966"/>
              <c:y val="0.923255264603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126888"/>
        <c:crosses val="autoZero"/>
        <c:crossBetween val="midCat"/>
        <c:majorUnit val="5.0"/>
      </c:valAx>
      <c:valAx>
        <c:axId val="-2082126888"/>
        <c:scaling>
          <c:orientation val="minMax"/>
          <c:max val="7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Wh/mile</a:t>
                </a:r>
              </a:p>
            </c:rich>
          </c:tx>
          <c:layout>
            <c:manualLayout>
              <c:xMode val="edge"/>
              <c:yMode val="edge"/>
              <c:x val="0.021311471156715"/>
              <c:y val="0.4511626075810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134360"/>
        <c:crosses val="autoZero"/>
        <c:crossBetween val="midCat"/>
        <c:majorUnit val="50.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Power vs. Speed</a:t>
            </a:r>
          </a:p>
        </c:rich>
      </c:tx>
      <c:layout>
        <c:manualLayout>
          <c:xMode val="edge"/>
          <c:yMode val="edge"/>
          <c:x val="0.39279871317568"/>
          <c:y val="0.02784222737819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1996726677577"/>
          <c:y val="0.139211136890951"/>
          <c:w val="0.869067103109656"/>
          <c:h val="0.742459396751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'Roadster Data'!$U$2</c:f>
              <c:strCache>
                <c:ptCount val="1"/>
                <c:pt idx="0">
                  <c:v>Power</c:v>
                </c:pt>
              </c:strCache>
            </c:strRef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Data'!$U$4:$U$64</c:f>
              <c:numCache>
                <c:formatCode>0.0</c:formatCode>
                <c:ptCount val="61"/>
                <c:pt idx="0">
                  <c:v>0.71254</c:v>
                </c:pt>
                <c:pt idx="1">
                  <c:v>0.88484</c:v>
                </c:pt>
                <c:pt idx="2">
                  <c:v>1.06686</c:v>
                </c:pt>
                <c:pt idx="3">
                  <c:v>1.25832</c:v>
                </c:pt>
                <c:pt idx="4">
                  <c:v>1.4611</c:v>
                </c:pt>
                <c:pt idx="5">
                  <c:v>1.67664</c:v>
                </c:pt>
                <c:pt idx="6">
                  <c:v>1.90638</c:v>
                </c:pt>
                <c:pt idx="7">
                  <c:v>2.15248</c:v>
                </c:pt>
                <c:pt idx="8">
                  <c:v>2.41578</c:v>
                </c:pt>
                <c:pt idx="9">
                  <c:v>2.699</c:v>
                </c:pt>
                <c:pt idx="10">
                  <c:v>3.00256</c:v>
                </c:pt>
                <c:pt idx="11">
                  <c:v>3.32832</c:v>
                </c:pt>
                <c:pt idx="12">
                  <c:v>3.684979999999999</c:v>
                </c:pt>
                <c:pt idx="13">
                  <c:v>4.07456</c:v>
                </c:pt>
                <c:pt idx="14">
                  <c:v>4.4937</c:v>
                </c:pt>
                <c:pt idx="15">
                  <c:v>4.94272</c:v>
                </c:pt>
                <c:pt idx="16">
                  <c:v>5.42572</c:v>
                </c:pt>
                <c:pt idx="17">
                  <c:v>5.94396</c:v>
                </c:pt>
                <c:pt idx="18">
                  <c:v>6.49116</c:v>
                </c:pt>
                <c:pt idx="19">
                  <c:v>7.062399999999999</c:v>
                </c:pt>
                <c:pt idx="20">
                  <c:v>7.672560000000001</c:v>
                </c:pt>
                <c:pt idx="21">
                  <c:v>8.32216</c:v>
                </c:pt>
                <c:pt idx="22">
                  <c:v>9.01278</c:v>
                </c:pt>
                <c:pt idx="23">
                  <c:v>9.74544</c:v>
                </c:pt>
                <c:pt idx="24">
                  <c:v>10.524</c:v>
                </c:pt>
                <c:pt idx="25">
                  <c:v>11.34952</c:v>
                </c:pt>
                <c:pt idx="26">
                  <c:v>12.22236</c:v>
                </c:pt>
                <c:pt idx="27">
                  <c:v>13.1432</c:v>
                </c:pt>
                <c:pt idx="28">
                  <c:v>14.11372</c:v>
                </c:pt>
                <c:pt idx="29">
                  <c:v>15.1398</c:v>
                </c:pt>
                <c:pt idx="30">
                  <c:v>16.22106</c:v>
                </c:pt>
                <c:pt idx="31">
                  <c:v>17.37216</c:v>
                </c:pt>
                <c:pt idx="32">
                  <c:v>18.58758</c:v>
                </c:pt>
                <c:pt idx="33">
                  <c:v>19.86484</c:v>
                </c:pt>
                <c:pt idx="34">
                  <c:v>21.2065</c:v>
                </c:pt>
                <c:pt idx="35">
                  <c:v>22.61304</c:v>
                </c:pt>
                <c:pt idx="36">
                  <c:v>24.0833</c:v>
                </c:pt>
                <c:pt idx="37">
                  <c:v>25.62036</c:v>
                </c:pt>
                <c:pt idx="38">
                  <c:v>27.21264</c:v>
                </c:pt>
                <c:pt idx="39">
                  <c:v>28.8808</c:v>
                </c:pt>
                <c:pt idx="40">
                  <c:v>30.61306</c:v>
                </c:pt>
                <c:pt idx="41">
                  <c:v>32.41476</c:v>
                </c:pt>
                <c:pt idx="42">
                  <c:v>34.28476</c:v>
                </c:pt>
                <c:pt idx="43">
                  <c:v>36.22784</c:v>
                </c:pt>
                <c:pt idx="44">
                  <c:v>38.2527</c:v>
                </c:pt>
                <c:pt idx="45">
                  <c:v>40.36224000000001</c:v>
                </c:pt>
                <c:pt idx="46">
                  <c:v>42.54534</c:v>
                </c:pt>
                <c:pt idx="47">
                  <c:v>44.80416</c:v>
                </c:pt>
                <c:pt idx="48">
                  <c:v>47.15368</c:v>
                </c:pt>
                <c:pt idx="49">
                  <c:v>49.583</c:v>
                </c:pt>
                <c:pt idx="50">
                  <c:v>52.10466</c:v>
                </c:pt>
                <c:pt idx="51">
                  <c:v>54.71544</c:v>
                </c:pt>
                <c:pt idx="52">
                  <c:v>57.41808</c:v>
                </c:pt>
                <c:pt idx="53">
                  <c:v>60.21216</c:v>
                </c:pt>
                <c:pt idx="54">
                  <c:v>63.1004</c:v>
                </c:pt>
                <c:pt idx="55">
                  <c:v>66.08336</c:v>
                </c:pt>
                <c:pt idx="56">
                  <c:v>69.14898000000001</c:v>
                </c:pt>
                <c:pt idx="57">
                  <c:v>72.32368000000001</c:v>
                </c:pt>
                <c:pt idx="58">
                  <c:v>75.59906</c:v>
                </c:pt>
                <c:pt idx="59">
                  <c:v>78.9732</c:v>
                </c:pt>
                <c:pt idx="60">
                  <c:v>82.44394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092120"/>
        <c:axId val="-2082084600"/>
      </c:scatterChart>
      <c:valAx>
        <c:axId val="-2082092120"/>
        <c:scaling>
          <c:orientation val="minMax"/>
          <c:max val="125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mph</a:t>
                </a:r>
              </a:p>
            </c:rich>
          </c:tx>
          <c:layout>
            <c:manualLayout>
              <c:xMode val="edge"/>
              <c:yMode val="edge"/>
              <c:x val="0.507364993708571"/>
              <c:y val="0.923433874709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084600"/>
        <c:crosses val="autoZero"/>
        <c:crossBetween val="midCat"/>
        <c:majorUnit val="5.0"/>
      </c:valAx>
      <c:valAx>
        <c:axId val="-2082084600"/>
        <c:scaling>
          <c:orientation val="minMax"/>
          <c:max val="85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kW</a:t>
                </a:r>
              </a:p>
            </c:rich>
          </c:tx>
          <c:layout>
            <c:manualLayout>
              <c:xMode val="edge"/>
              <c:yMode val="edge"/>
              <c:x val="0.021276576424652"/>
              <c:y val="0.4849187935034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092120"/>
        <c:crosses val="autoZero"/>
        <c:crossBetween val="midCat"/>
        <c:majorUnit val="5.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Wh/mile vs. Speed</a:t>
            </a:r>
          </a:p>
        </c:rich>
      </c:tx>
      <c:layout>
        <c:manualLayout>
          <c:xMode val="edge"/>
          <c:yMode val="edge"/>
          <c:x val="0.381097518567277"/>
          <c:y val="0.02803738317757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34146341463"/>
          <c:y val="0.149532838225609"/>
          <c:w val="0.678353658536585"/>
          <c:h val="0.70327162977982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Data'!$O$4:$O$64</c:f>
              <c:numCache>
                <c:formatCode>0</c:formatCode>
                <c:ptCount val="61"/>
                <c:pt idx="0">
                  <c:v>356.27</c:v>
                </c:pt>
                <c:pt idx="1">
                  <c:v>221.21</c:v>
                </c:pt>
                <c:pt idx="2">
                  <c:v>177.81</c:v>
                </c:pt>
                <c:pt idx="3">
                  <c:v>157.29</c:v>
                </c:pt>
                <c:pt idx="4">
                  <c:v>146.11</c:v>
                </c:pt>
                <c:pt idx="5">
                  <c:v>139.72</c:v>
                </c:pt>
                <c:pt idx="6">
                  <c:v>136.17</c:v>
                </c:pt>
                <c:pt idx="7">
                  <c:v>134.53</c:v>
                </c:pt>
                <c:pt idx="8">
                  <c:v>134.21</c:v>
                </c:pt>
                <c:pt idx="9">
                  <c:v>134.95</c:v>
                </c:pt>
                <c:pt idx="10">
                  <c:v>136.48</c:v>
                </c:pt>
                <c:pt idx="11">
                  <c:v>138.68</c:v>
                </c:pt>
                <c:pt idx="12">
                  <c:v>141.73</c:v>
                </c:pt>
                <c:pt idx="13">
                  <c:v>145.52</c:v>
                </c:pt>
                <c:pt idx="14">
                  <c:v>149.79</c:v>
                </c:pt>
                <c:pt idx="15">
                  <c:v>154.46</c:v>
                </c:pt>
                <c:pt idx="16">
                  <c:v>159.58</c:v>
                </c:pt>
                <c:pt idx="17">
                  <c:v>165.11</c:v>
                </c:pt>
                <c:pt idx="18">
                  <c:v>170.82</c:v>
                </c:pt>
                <c:pt idx="19">
                  <c:v>176.56</c:v>
                </c:pt>
                <c:pt idx="20">
                  <c:v>182.68</c:v>
                </c:pt>
                <c:pt idx="21">
                  <c:v>189.14</c:v>
                </c:pt>
                <c:pt idx="22">
                  <c:v>195.93</c:v>
                </c:pt>
                <c:pt idx="23">
                  <c:v>203.03</c:v>
                </c:pt>
                <c:pt idx="24">
                  <c:v>210.48</c:v>
                </c:pt>
                <c:pt idx="25">
                  <c:v>218.26</c:v>
                </c:pt>
                <c:pt idx="26">
                  <c:v>226.34</c:v>
                </c:pt>
                <c:pt idx="27">
                  <c:v>234.7</c:v>
                </c:pt>
                <c:pt idx="28">
                  <c:v>243.34</c:v>
                </c:pt>
                <c:pt idx="29">
                  <c:v>252.33</c:v>
                </c:pt>
                <c:pt idx="30">
                  <c:v>261.63</c:v>
                </c:pt>
                <c:pt idx="31">
                  <c:v>271.44</c:v>
                </c:pt>
                <c:pt idx="32">
                  <c:v>281.63</c:v>
                </c:pt>
                <c:pt idx="33">
                  <c:v>292.13</c:v>
                </c:pt>
                <c:pt idx="34">
                  <c:v>302.95</c:v>
                </c:pt>
                <c:pt idx="35">
                  <c:v>314.07</c:v>
                </c:pt>
                <c:pt idx="36">
                  <c:v>325.45</c:v>
                </c:pt>
                <c:pt idx="37">
                  <c:v>337.11</c:v>
                </c:pt>
                <c:pt idx="38">
                  <c:v>348.88</c:v>
                </c:pt>
                <c:pt idx="39">
                  <c:v>361.01</c:v>
                </c:pt>
                <c:pt idx="40">
                  <c:v>373.33</c:v>
                </c:pt>
                <c:pt idx="41">
                  <c:v>385.89</c:v>
                </c:pt>
                <c:pt idx="42">
                  <c:v>398.66</c:v>
                </c:pt>
                <c:pt idx="43">
                  <c:v>411.68</c:v>
                </c:pt>
                <c:pt idx="44">
                  <c:v>425.03</c:v>
                </c:pt>
                <c:pt idx="45">
                  <c:v>438.72</c:v>
                </c:pt>
                <c:pt idx="46">
                  <c:v>452.61</c:v>
                </c:pt>
                <c:pt idx="47">
                  <c:v>466.71</c:v>
                </c:pt>
                <c:pt idx="48">
                  <c:v>481.16</c:v>
                </c:pt>
                <c:pt idx="49">
                  <c:v>495.83</c:v>
                </c:pt>
                <c:pt idx="50">
                  <c:v>510.83</c:v>
                </c:pt>
                <c:pt idx="51">
                  <c:v>526.11</c:v>
                </c:pt>
                <c:pt idx="52">
                  <c:v>541.68</c:v>
                </c:pt>
                <c:pt idx="53">
                  <c:v>557.52</c:v>
                </c:pt>
                <c:pt idx="54">
                  <c:v>573.64</c:v>
                </c:pt>
                <c:pt idx="55">
                  <c:v>590.03</c:v>
                </c:pt>
                <c:pt idx="56">
                  <c:v>606.57</c:v>
                </c:pt>
                <c:pt idx="57">
                  <c:v>623.48</c:v>
                </c:pt>
                <c:pt idx="58">
                  <c:v>640.67</c:v>
                </c:pt>
                <c:pt idx="59">
                  <c:v>658.11</c:v>
                </c:pt>
                <c:pt idx="60">
                  <c:v>675.77</c:v>
                </c:pt>
              </c:numCache>
            </c:numRef>
          </c:yVal>
          <c:smooth val="1"/>
        </c:ser>
        <c:ser>
          <c:idx val="1"/>
          <c:order val="1"/>
          <c:tx>
            <c:v>Ancillary</c:v>
          </c:tx>
          <c:spPr>
            <a:ln w="38100">
              <a:solidFill>
                <a:srgbClr val="F20884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Data'!$P$4:$P$64</c:f>
              <c:numCache>
                <c:formatCode>0.0</c:formatCode>
                <c:ptCount val="61"/>
                <c:pt idx="0">
                  <c:v>89.913</c:v>
                </c:pt>
                <c:pt idx="1">
                  <c:v>44.822</c:v>
                </c:pt>
                <c:pt idx="2">
                  <c:v>29.851</c:v>
                </c:pt>
                <c:pt idx="3">
                  <c:v>22.377</c:v>
                </c:pt>
                <c:pt idx="4">
                  <c:v>17.896</c:v>
                </c:pt>
                <c:pt idx="5">
                  <c:v>14.91</c:v>
                </c:pt>
                <c:pt idx="6">
                  <c:v>12.778</c:v>
                </c:pt>
                <c:pt idx="7">
                  <c:v>11.179</c:v>
                </c:pt>
                <c:pt idx="8">
                  <c:v>9.9359</c:v>
                </c:pt>
                <c:pt idx="9">
                  <c:v>8.9414</c:v>
                </c:pt>
                <c:pt idx="10">
                  <c:v>8.1279</c:v>
                </c:pt>
                <c:pt idx="11">
                  <c:v>7.45</c:v>
                </c:pt>
                <c:pt idx="12">
                  <c:v>6.8764</c:v>
                </c:pt>
                <c:pt idx="13">
                  <c:v>6.3847</c:v>
                </c:pt>
                <c:pt idx="14">
                  <c:v>5.9586</c:v>
                </c:pt>
                <c:pt idx="15">
                  <c:v>5.5858</c:v>
                </c:pt>
                <c:pt idx="16">
                  <c:v>5.2568</c:v>
                </c:pt>
                <c:pt idx="17">
                  <c:v>4.9644</c:v>
                </c:pt>
                <c:pt idx="18">
                  <c:v>4.7027</c:v>
                </c:pt>
                <c:pt idx="19">
                  <c:v>4.4672</c:v>
                </c:pt>
                <c:pt idx="20">
                  <c:v>4.2541</c:v>
                </c:pt>
                <c:pt idx="21">
                  <c:v>4.0604</c:v>
                </c:pt>
                <c:pt idx="22">
                  <c:v>3.8835</c:v>
                </c:pt>
                <c:pt idx="23">
                  <c:v>3.7213</c:v>
                </c:pt>
                <c:pt idx="24">
                  <c:v>3.572</c:v>
                </c:pt>
                <c:pt idx="25">
                  <c:v>3.4343</c:v>
                </c:pt>
                <c:pt idx="26">
                  <c:v>3.3067</c:v>
                </c:pt>
                <c:pt idx="27">
                  <c:v>3.1882</c:v>
                </c:pt>
                <c:pt idx="28">
                  <c:v>3.0779</c:v>
                </c:pt>
                <c:pt idx="29">
                  <c:v>2.9749</c:v>
                </c:pt>
                <c:pt idx="30">
                  <c:v>2.8785</c:v>
                </c:pt>
                <c:pt idx="31">
                  <c:v>2.7882</c:v>
                </c:pt>
                <c:pt idx="32">
                  <c:v>2.7034</c:v>
                </c:pt>
                <c:pt idx="33">
                  <c:v>2.6234</c:v>
                </c:pt>
                <c:pt idx="34">
                  <c:v>2.548</c:v>
                </c:pt>
                <c:pt idx="35">
                  <c:v>2.4766</c:v>
                </c:pt>
                <c:pt idx="36">
                  <c:v>2.409</c:v>
                </c:pt>
                <c:pt idx="37">
                  <c:v>2.345</c:v>
                </c:pt>
                <c:pt idx="38">
                  <c:v>2.2844</c:v>
                </c:pt>
                <c:pt idx="39">
                  <c:v>2.2268</c:v>
                </c:pt>
                <c:pt idx="40">
                  <c:v>2.172</c:v>
                </c:pt>
                <c:pt idx="41">
                  <c:v>2.1199</c:v>
                </c:pt>
                <c:pt idx="42">
                  <c:v>2.0702</c:v>
                </c:pt>
                <c:pt idx="43">
                  <c:v>2.0229</c:v>
                </c:pt>
                <c:pt idx="44">
                  <c:v>1.9776</c:v>
                </c:pt>
                <c:pt idx="45">
                  <c:v>1.9346</c:v>
                </c:pt>
                <c:pt idx="46">
                  <c:v>1.8933</c:v>
                </c:pt>
                <c:pt idx="47">
                  <c:v>1.8537</c:v>
                </c:pt>
                <c:pt idx="48">
                  <c:v>1.8159</c:v>
                </c:pt>
                <c:pt idx="49">
                  <c:v>1.7798</c:v>
                </c:pt>
                <c:pt idx="50">
                  <c:v>1.745</c:v>
                </c:pt>
                <c:pt idx="51">
                  <c:v>1.7116</c:v>
                </c:pt>
                <c:pt idx="52">
                  <c:v>1.6797</c:v>
                </c:pt>
                <c:pt idx="53">
                  <c:v>1.6492</c:v>
                </c:pt>
                <c:pt idx="54">
                  <c:v>1.6196</c:v>
                </c:pt>
                <c:pt idx="55">
                  <c:v>1.5913</c:v>
                </c:pt>
                <c:pt idx="56">
                  <c:v>1.5646</c:v>
                </c:pt>
                <c:pt idx="57">
                  <c:v>1.5382</c:v>
                </c:pt>
                <c:pt idx="58">
                  <c:v>1.5143</c:v>
                </c:pt>
                <c:pt idx="59">
                  <c:v>1.4909</c:v>
                </c:pt>
                <c:pt idx="60">
                  <c:v>1.467</c:v>
                </c:pt>
              </c:numCache>
            </c:numRef>
          </c:yVal>
          <c:smooth val="1"/>
        </c:ser>
        <c:ser>
          <c:idx val="2"/>
          <c:order val="2"/>
          <c:tx>
            <c:v>Tires</c:v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Data'!$Q$4:$Q$64</c:f>
              <c:numCache>
                <c:formatCode>0.0</c:formatCode>
                <c:ptCount val="61"/>
                <c:pt idx="0">
                  <c:v>52.929</c:v>
                </c:pt>
                <c:pt idx="1">
                  <c:v>52.93</c:v>
                </c:pt>
                <c:pt idx="2">
                  <c:v>52.93</c:v>
                </c:pt>
                <c:pt idx="3">
                  <c:v>52.931</c:v>
                </c:pt>
                <c:pt idx="4">
                  <c:v>52.932</c:v>
                </c:pt>
                <c:pt idx="5">
                  <c:v>52.934</c:v>
                </c:pt>
                <c:pt idx="6">
                  <c:v>52.935</c:v>
                </c:pt>
                <c:pt idx="7">
                  <c:v>52.937</c:v>
                </c:pt>
                <c:pt idx="8">
                  <c:v>52.939</c:v>
                </c:pt>
                <c:pt idx="9">
                  <c:v>52.942</c:v>
                </c:pt>
                <c:pt idx="10">
                  <c:v>52.944</c:v>
                </c:pt>
                <c:pt idx="11">
                  <c:v>52.947</c:v>
                </c:pt>
                <c:pt idx="12">
                  <c:v>53.199</c:v>
                </c:pt>
                <c:pt idx="13">
                  <c:v>53.643</c:v>
                </c:pt>
                <c:pt idx="14">
                  <c:v>54.087</c:v>
                </c:pt>
                <c:pt idx="15">
                  <c:v>54.532</c:v>
                </c:pt>
                <c:pt idx="16">
                  <c:v>54.977</c:v>
                </c:pt>
                <c:pt idx="17">
                  <c:v>55.422</c:v>
                </c:pt>
                <c:pt idx="18">
                  <c:v>55.715</c:v>
                </c:pt>
                <c:pt idx="19">
                  <c:v>55.72</c:v>
                </c:pt>
                <c:pt idx="20">
                  <c:v>55.725</c:v>
                </c:pt>
                <c:pt idx="21">
                  <c:v>55.731</c:v>
                </c:pt>
                <c:pt idx="22">
                  <c:v>55.736</c:v>
                </c:pt>
                <c:pt idx="23">
                  <c:v>55.742</c:v>
                </c:pt>
                <c:pt idx="24">
                  <c:v>55.749</c:v>
                </c:pt>
                <c:pt idx="25">
                  <c:v>55.755</c:v>
                </c:pt>
                <c:pt idx="26">
                  <c:v>55.762</c:v>
                </c:pt>
                <c:pt idx="27">
                  <c:v>55.77</c:v>
                </c:pt>
                <c:pt idx="28">
                  <c:v>55.777</c:v>
                </c:pt>
                <c:pt idx="29">
                  <c:v>55.785</c:v>
                </c:pt>
                <c:pt idx="30">
                  <c:v>55.793</c:v>
                </c:pt>
                <c:pt idx="31">
                  <c:v>55.997</c:v>
                </c:pt>
                <c:pt idx="32">
                  <c:v>56.221</c:v>
                </c:pt>
                <c:pt idx="33">
                  <c:v>56.445</c:v>
                </c:pt>
                <c:pt idx="34">
                  <c:v>56.669</c:v>
                </c:pt>
                <c:pt idx="35">
                  <c:v>56.894</c:v>
                </c:pt>
                <c:pt idx="36">
                  <c:v>57.119</c:v>
                </c:pt>
                <c:pt idx="37">
                  <c:v>57.344</c:v>
                </c:pt>
                <c:pt idx="38">
                  <c:v>57.569</c:v>
                </c:pt>
                <c:pt idx="39">
                  <c:v>57.795</c:v>
                </c:pt>
                <c:pt idx="40">
                  <c:v>57.899</c:v>
                </c:pt>
                <c:pt idx="41">
                  <c:v>57.91</c:v>
                </c:pt>
                <c:pt idx="42">
                  <c:v>57.921</c:v>
                </c:pt>
                <c:pt idx="43">
                  <c:v>57.933</c:v>
                </c:pt>
                <c:pt idx="44">
                  <c:v>57.945</c:v>
                </c:pt>
                <c:pt idx="45">
                  <c:v>57.957</c:v>
                </c:pt>
                <c:pt idx="46">
                  <c:v>57.969</c:v>
                </c:pt>
                <c:pt idx="47">
                  <c:v>57.982</c:v>
                </c:pt>
                <c:pt idx="48">
                  <c:v>57.995</c:v>
                </c:pt>
                <c:pt idx="49">
                  <c:v>58.008</c:v>
                </c:pt>
                <c:pt idx="50">
                  <c:v>58.022</c:v>
                </c:pt>
                <c:pt idx="51">
                  <c:v>58.036</c:v>
                </c:pt>
                <c:pt idx="52">
                  <c:v>58.05</c:v>
                </c:pt>
                <c:pt idx="53">
                  <c:v>58.064</c:v>
                </c:pt>
                <c:pt idx="54">
                  <c:v>58.078</c:v>
                </c:pt>
                <c:pt idx="55">
                  <c:v>58.093</c:v>
                </c:pt>
                <c:pt idx="56">
                  <c:v>58.108</c:v>
                </c:pt>
                <c:pt idx="57">
                  <c:v>58.124</c:v>
                </c:pt>
                <c:pt idx="58">
                  <c:v>58.139</c:v>
                </c:pt>
                <c:pt idx="59">
                  <c:v>58.155</c:v>
                </c:pt>
                <c:pt idx="60">
                  <c:v>58.171</c:v>
                </c:pt>
              </c:numCache>
            </c:numRef>
          </c:yVal>
          <c:smooth val="1"/>
        </c:ser>
        <c:ser>
          <c:idx val="3"/>
          <c:order val="3"/>
          <c:tx>
            <c:v>Aerodynamic</c:v>
          </c:tx>
          <c:spPr>
            <a:ln w="38100">
              <a:solidFill>
                <a:srgbClr val="00ABEA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Data'!$R$4:$R$64</c:f>
              <c:numCache>
                <c:formatCode>0.0</c:formatCode>
                <c:ptCount val="61"/>
                <c:pt idx="0">
                  <c:v>0.12197</c:v>
                </c:pt>
                <c:pt idx="1">
                  <c:v>0.49076</c:v>
                </c:pt>
                <c:pt idx="2">
                  <c:v>1.1064</c:v>
                </c:pt>
                <c:pt idx="3">
                  <c:v>1.9688</c:v>
                </c:pt>
                <c:pt idx="4">
                  <c:v>3.0781</c:v>
                </c:pt>
                <c:pt idx="5">
                  <c:v>4.4341</c:v>
                </c:pt>
                <c:pt idx="6">
                  <c:v>6.037</c:v>
                </c:pt>
                <c:pt idx="7">
                  <c:v>7.8865</c:v>
                </c:pt>
                <c:pt idx="8">
                  <c:v>9.9829</c:v>
                </c:pt>
                <c:pt idx="9">
                  <c:v>12.326</c:v>
                </c:pt>
                <c:pt idx="10">
                  <c:v>14.916</c:v>
                </c:pt>
                <c:pt idx="11">
                  <c:v>17.752</c:v>
                </c:pt>
                <c:pt idx="12">
                  <c:v>20.835</c:v>
                </c:pt>
                <c:pt idx="13">
                  <c:v>24.165</c:v>
                </c:pt>
                <c:pt idx="14">
                  <c:v>27.741</c:v>
                </c:pt>
                <c:pt idx="15">
                  <c:v>31.564</c:v>
                </c:pt>
                <c:pt idx="16">
                  <c:v>35.634</c:v>
                </c:pt>
                <c:pt idx="17">
                  <c:v>39.95</c:v>
                </c:pt>
                <c:pt idx="18">
                  <c:v>44.513</c:v>
                </c:pt>
                <c:pt idx="19">
                  <c:v>49.323</c:v>
                </c:pt>
                <c:pt idx="20">
                  <c:v>54.379</c:v>
                </c:pt>
                <c:pt idx="21">
                  <c:v>59.682</c:v>
                </c:pt>
                <c:pt idx="22">
                  <c:v>65.231</c:v>
                </c:pt>
                <c:pt idx="23">
                  <c:v>71.027</c:v>
                </c:pt>
                <c:pt idx="24">
                  <c:v>77.069</c:v>
                </c:pt>
                <c:pt idx="25">
                  <c:v>83.357</c:v>
                </c:pt>
                <c:pt idx="26">
                  <c:v>89.892</c:v>
                </c:pt>
                <c:pt idx="27">
                  <c:v>96.67400000000001</c:v>
                </c:pt>
                <c:pt idx="28">
                  <c:v>103.7</c:v>
                </c:pt>
                <c:pt idx="29">
                  <c:v>110.97</c:v>
                </c:pt>
                <c:pt idx="30">
                  <c:v>118.49</c:v>
                </c:pt>
                <c:pt idx="31">
                  <c:v>126.25</c:v>
                </c:pt>
                <c:pt idx="32">
                  <c:v>134.26</c:v>
                </c:pt>
                <c:pt idx="33">
                  <c:v>142.51</c:v>
                </c:pt>
                <c:pt idx="34">
                  <c:v>151.0</c:v>
                </c:pt>
                <c:pt idx="35">
                  <c:v>159.74</c:v>
                </c:pt>
                <c:pt idx="36">
                  <c:v>168.72</c:v>
                </c:pt>
                <c:pt idx="37">
                  <c:v>177.94</c:v>
                </c:pt>
                <c:pt idx="38">
                  <c:v>187.41</c:v>
                </c:pt>
                <c:pt idx="39">
                  <c:v>197.12</c:v>
                </c:pt>
                <c:pt idx="40">
                  <c:v>207.08</c:v>
                </c:pt>
                <c:pt idx="41">
                  <c:v>217.27</c:v>
                </c:pt>
                <c:pt idx="42">
                  <c:v>227.71</c:v>
                </c:pt>
                <c:pt idx="43">
                  <c:v>238.39</c:v>
                </c:pt>
                <c:pt idx="44">
                  <c:v>249.32</c:v>
                </c:pt>
                <c:pt idx="45">
                  <c:v>260.48</c:v>
                </c:pt>
                <c:pt idx="46">
                  <c:v>271.89</c:v>
                </c:pt>
                <c:pt idx="47">
                  <c:v>283.53</c:v>
                </c:pt>
                <c:pt idx="48">
                  <c:v>295.42</c:v>
                </c:pt>
                <c:pt idx="49">
                  <c:v>307.54</c:v>
                </c:pt>
                <c:pt idx="50">
                  <c:v>319.91</c:v>
                </c:pt>
                <c:pt idx="51">
                  <c:v>332.51</c:v>
                </c:pt>
                <c:pt idx="52">
                  <c:v>345.34</c:v>
                </c:pt>
                <c:pt idx="53">
                  <c:v>358.42</c:v>
                </c:pt>
                <c:pt idx="54">
                  <c:v>371.73</c:v>
                </c:pt>
                <c:pt idx="55">
                  <c:v>385.28</c:v>
                </c:pt>
                <c:pt idx="56">
                  <c:v>399.06</c:v>
                </c:pt>
                <c:pt idx="57">
                  <c:v>413.07</c:v>
                </c:pt>
                <c:pt idx="58">
                  <c:v>427.32</c:v>
                </c:pt>
                <c:pt idx="59">
                  <c:v>441.8</c:v>
                </c:pt>
                <c:pt idx="60">
                  <c:v>456.51</c:v>
                </c:pt>
              </c:numCache>
            </c:numRef>
          </c:yVal>
          <c:smooth val="1"/>
        </c:ser>
        <c:ser>
          <c:idx val="4"/>
          <c:order val="4"/>
          <c:tx>
            <c:v>Drivetrain</c:v>
          </c:tx>
          <c:spPr>
            <a:ln w="381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Data'!$S$4:$S$64</c:f>
              <c:numCache>
                <c:formatCode>0.0</c:formatCode>
                <c:ptCount val="61"/>
                <c:pt idx="0">
                  <c:v>213.57</c:v>
                </c:pt>
                <c:pt idx="1">
                  <c:v>123.14</c:v>
                </c:pt>
                <c:pt idx="2">
                  <c:v>94.061</c:v>
                </c:pt>
                <c:pt idx="3">
                  <c:v>80.139</c:v>
                </c:pt>
                <c:pt idx="4">
                  <c:v>72.322</c:v>
                </c:pt>
                <c:pt idx="5">
                  <c:v>67.55800000000001</c:v>
                </c:pt>
                <c:pt idx="6">
                  <c:v>64.533</c:v>
                </c:pt>
                <c:pt idx="7">
                  <c:v>62.644</c:v>
                </c:pt>
                <c:pt idx="8">
                  <c:v>61.464</c:v>
                </c:pt>
                <c:pt idx="9">
                  <c:v>60.859</c:v>
                </c:pt>
                <c:pt idx="10">
                  <c:v>60.611</c:v>
                </c:pt>
                <c:pt idx="11">
                  <c:v>60.655</c:v>
                </c:pt>
                <c:pt idx="12">
                  <c:v>60.942</c:v>
                </c:pt>
                <c:pt idx="13">
                  <c:v>61.457</c:v>
                </c:pt>
                <c:pt idx="14">
                  <c:v>62.126</c:v>
                </c:pt>
                <c:pt idx="15">
                  <c:v>62.905</c:v>
                </c:pt>
                <c:pt idx="16">
                  <c:v>63.851</c:v>
                </c:pt>
                <c:pt idx="17">
                  <c:v>64.909</c:v>
                </c:pt>
                <c:pt idx="18">
                  <c:v>66.027</c:v>
                </c:pt>
                <c:pt idx="19">
                  <c:v>67.199</c:v>
                </c:pt>
                <c:pt idx="20">
                  <c:v>68.471</c:v>
                </c:pt>
                <c:pt idx="21">
                  <c:v>69.816</c:v>
                </c:pt>
                <c:pt idx="22">
                  <c:v>71.228</c:v>
                </c:pt>
                <c:pt idx="23">
                  <c:v>72.7</c:v>
                </c:pt>
                <c:pt idx="24">
                  <c:v>74.25</c:v>
                </c:pt>
                <c:pt idx="25">
                  <c:v>75.874</c:v>
                </c:pt>
                <c:pt idx="26">
                  <c:v>77.541</c:v>
                </c:pt>
                <c:pt idx="27">
                  <c:v>79.23</c:v>
                </c:pt>
                <c:pt idx="28">
                  <c:v>80.956</c:v>
                </c:pt>
                <c:pt idx="29">
                  <c:v>82.766</c:v>
                </c:pt>
                <c:pt idx="30">
                  <c:v>84.64</c:v>
                </c:pt>
                <c:pt idx="31">
                  <c:v>86.591</c:v>
                </c:pt>
                <c:pt idx="32">
                  <c:v>88.644</c:v>
                </c:pt>
                <c:pt idx="33">
                  <c:v>90.761</c:v>
                </c:pt>
                <c:pt idx="34">
                  <c:v>92.94</c:v>
                </c:pt>
                <c:pt idx="35">
                  <c:v>95.18300000000001</c:v>
                </c:pt>
                <c:pt idx="36">
                  <c:v>97.44</c:v>
                </c:pt>
                <c:pt idx="37">
                  <c:v>99.717</c:v>
                </c:pt>
                <c:pt idx="38">
                  <c:v>101.87</c:v>
                </c:pt>
                <c:pt idx="39">
                  <c:v>104.14</c:v>
                </c:pt>
                <c:pt idx="40">
                  <c:v>106.46</c:v>
                </c:pt>
                <c:pt idx="41">
                  <c:v>108.88</c:v>
                </c:pt>
                <c:pt idx="42">
                  <c:v>111.27</c:v>
                </c:pt>
                <c:pt idx="43">
                  <c:v>113.66</c:v>
                </c:pt>
                <c:pt idx="44">
                  <c:v>116.13</c:v>
                </c:pt>
                <c:pt idx="45">
                  <c:v>118.71</c:v>
                </c:pt>
                <c:pt idx="46">
                  <c:v>121.24</c:v>
                </c:pt>
                <c:pt idx="47">
                  <c:v>123.75</c:v>
                </c:pt>
                <c:pt idx="48">
                  <c:v>126.35</c:v>
                </c:pt>
                <c:pt idx="49">
                  <c:v>128.95</c:v>
                </c:pt>
                <c:pt idx="50">
                  <c:v>131.63</c:v>
                </c:pt>
                <c:pt idx="51">
                  <c:v>134.36</c:v>
                </c:pt>
                <c:pt idx="52">
                  <c:v>137.14</c:v>
                </c:pt>
                <c:pt idx="53">
                  <c:v>139.96</c:v>
                </c:pt>
                <c:pt idx="54">
                  <c:v>142.82</c:v>
                </c:pt>
                <c:pt idx="55">
                  <c:v>145.71</c:v>
                </c:pt>
                <c:pt idx="56">
                  <c:v>148.53</c:v>
                </c:pt>
                <c:pt idx="57">
                  <c:v>151.48</c:v>
                </c:pt>
                <c:pt idx="58">
                  <c:v>154.47</c:v>
                </c:pt>
                <c:pt idx="59">
                  <c:v>157.49</c:v>
                </c:pt>
                <c:pt idx="60">
                  <c:v>160.5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451096"/>
        <c:axId val="-2082443464"/>
      </c:scatterChart>
      <c:valAx>
        <c:axId val="-2082451096"/>
        <c:scaling>
          <c:orientation val="minMax"/>
          <c:max val="125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mph</a:t>
                </a:r>
              </a:p>
            </c:rich>
          </c:tx>
          <c:layout>
            <c:manualLayout>
              <c:xMode val="edge"/>
              <c:yMode val="edge"/>
              <c:x val="0.414634119078964"/>
              <c:y val="0.918225034954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443464"/>
        <c:crosses val="autoZero"/>
        <c:crossBetween val="midCat"/>
        <c:majorUnit val="5.0"/>
      </c:valAx>
      <c:valAx>
        <c:axId val="-2082443464"/>
        <c:scaling>
          <c:orientation val="minMax"/>
          <c:max val="7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Wh/mile</a:t>
                </a:r>
              </a:p>
            </c:rich>
          </c:tx>
          <c:layout>
            <c:manualLayout>
              <c:xMode val="edge"/>
              <c:yMode val="edge"/>
              <c:x val="0.0198170595394818"/>
              <c:y val="0.4322433585988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451096"/>
        <c:crosses val="autoZero"/>
        <c:crossBetween val="midCat"/>
        <c:majorUnit val="50.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6402419334807"/>
          <c:y val="0.383177938038119"/>
          <c:w val="0.989329218311433"/>
          <c:h val="0.619159430421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Range vs. Speed</a:t>
            </a:r>
          </a:p>
        </c:rich>
      </c:tx>
      <c:layout>
        <c:manualLayout>
          <c:xMode val="edge"/>
          <c:yMode val="edge"/>
          <c:x val="0.392798747494334"/>
          <c:y val="0.0279069767441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54664484451718"/>
          <c:y val="0.218604651162791"/>
          <c:w val="0.86088379705401"/>
          <c:h val="0.741860043911221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'Roadster Data'!$G$4:$G$64</c:f>
              <c:numCache>
                <c:formatCode>General</c:formatCode>
                <c:ptCount val="61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</c:numCache>
            </c:numRef>
          </c:xVal>
          <c:yVal>
            <c:numRef>
              <c:f>'Roadster Data'!$T$4:$T$64</c:f>
              <c:numCache>
                <c:formatCode>0.0</c:formatCode>
                <c:ptCount val="61"/>
                <c:pt idx="0">
                  <c:v>154.377298116597</c:v>
                </c:pt>
                <c:pt idx="1">
                  <c:v>248.6325211337643</c:v>
                </c:pt>
                <c:pt idx="2">
                  <c:v>309.3189359428604</c:v>
                </c:pt>
                <c:pt idx="3">
                  <c:v>349.6725793120987</c:v>
                </c:pt>
                <c:pt idx="4">
                  <c:v>376.4287180891109</c:v>
                </c:pt>
                <c:pt idx="5">
                  <c:v>393.644431720584</c:v>
                </c:pt>
                <c:pt idx="6">
                  <c:v>403.9068811045017</c:v>
                </c:pt>
                <c:pt idx="7">
                  <c:v>408.8307440719542</c:v>
                </c:pt>
                <c:pt idx="8">
                  <c:v>409.805528649132</c:v>
                </c:pt>
                <c:pt idx="9">
                  <c:v>407.5583549462764</c:v>
                </c:pt>
                <c:pt idx="10">
                  <c:v>402.9894490035171</c:v>
                </c:pt>
                <c:pt idx="11">
                  <c:v>396.5964811075858</c:v>
                </c:pt>
                <c:pt idx="12">
                  <c:v>388.0618076624568</c:v>
                </c:pt>
                <c:pt idx="13">
                  <c:v>377.9549202858713</c:v>
                </c:pt>
                <c:pt idx="14">
                  <c:v>367.1807196742106</c:v>
                </c:pt>
                <c:pt idx="15">
                  <c:v>356.0792438171695</c:v>
                </c:pt>
                <c:pt idx="16">
                  <c:v>344.6547186364205</c:v>
                </c:pt>
                <c:pt idx="17">
                  <c:v>333.1112591605596</c:v>
                </c:pt>
                <c:pt idx="18">
                  <c:v>321.9763493736097</c:v>
                </c:pt>
                <c:pt idx="19">
                  <c:v>311.5088355233348</c:v>
                </c:pt>
                <c:pt idx="20">
                  <c:v>301.0729143858112</c:v>
                </c:pt>
                <c:pt idx="21">
                  <c:v>290.789891085968</c:v>
                </c:pt>
                <c:pt idx="22">
                  <c:v>280.712499362017</c:v>
                </c:pt>
                <c:pt idx="23">
                  <c:v>270.8959267103384</c:v>
                </c:pt>
                <c:pt idx="24">
                  <c:v>261.3074876472824</c:v>
                </c:pt>
                <c:pt idx="25">
                  <c:v>251.993035828828</c:v>
                </c:pt>
                <c:pt idx="26">
                  <c:v>242.9972607581514</c:v>
                </c:pt>
                <c:pt idx="27">
                  <c:v>234.3417128248828</c:v>
                </c:pt>
                <c:pt idx="28">
                  <c:v>226.021204898496</c:v>
                </c:pt>
                <c:pt idx="29">
                  <c:v>217.9685332699243</c:v>
                </c:pt>
                <c:pt idx="30">
                  <c:v>210.2205404578986</c:v>
                </c:pt>
                <c:pt idx="31">
                  <c:v>202.6230474506336</c:v>
                </c:pt>
                <c:pt idx="32">
                  <c:v>195.2916947768348</c:v>
                </c:pt>
                <c:pt idx="33">
                  <c:v>188.2723445041591</c:v>
                </c:pt>
                <c:pt idx="34">
                  <c:v>181.5481102492161</c:v>
                </c:pt>
                <c:pt idx="35">
                  <c:v>175.1201961346197</c:v>
                </c:pt>
                <c:pt idx="36">
                  <c:v>168.9967736979567</c:v>
                </c:pt>
                <c:pt idx="37">
                  <c:v>163.151493577764</c:v>
                </c:pt>
                <c:pt idx="38">
                  <c:v>157.6473285943591</c:v>
                </c:pt>
                <c:pt idx="39">
                  <c:v>152.350350405806</c:v>
                </c:pt>
                <c:pt idx="40">
                  <c:v>147.322743953071</c:v>
                </c:pt>
                <c:pt idx="41">
                  <c:v>142.5276633237451</c:v>
                </c:pt>
                <c:pt idx="42">
                  <c:v>137.9621732804896</c:v>
                </c:pt>
                <c:pt idx="43">
                  <c:v>133.5989117761368</c:v>
                </c:pt>
                <c:pt idx="44">
                  <c:v>129.4026304025598</c:v>
                </c:pt>
                <c:pt idx="45">
                  <c:v>125.36469730124</c:v>
                </c:pt>
                <c:pt idx="46">
                  <c:v>121.5174211793818</c:v>
                </c:pt>
                <c:pt idx="47">
                  <c:v>117.8461999957147</c:v>
                </c:pt>
                <c:pt idx="48">
                  <c:v>114.3070911962757</c:v>
                </c:pt>
                <c:pt idx="49">
                  <c:v>110.9251154629611</c:v>
                </c:pt>
                <c:pt idx="50">
                  <c:v>107.6679130043263</c:v>
                </c:pt>
                <c:pt idx="51">
                  <c:v>104.5408754823136</c:v>
                </c:pt>
                <c:pt idx="52">
                  <c:v>101.5359621916999</c:v>
                </c:pt>
                <c:pt idx="53">
                  <c:v>98.65116946477256</c:v>
                </c:pt>
                <c:pt idx="54">
                  <c:v>95.87894846942334</c:v>
                </c:pt>
                <c:pt idx="55">
                  <c:v>93.21559920682</c:v>
                </c:pt>
                <c:pt idx="56">
                  <c:v>90.67378868061394</c:v>
                </c:pt>
                <c:pt idx="57">
                  <c:v>88.21453775582216</c:v>
                </c:pt>
                <c:pt idx="58">
                  <c:v>85.84762826416095</c:v>
                </c:pt>
                <c:pt idx="59">
                  <c:v>83.57265502727507</c:v>
                </c:pt>
                <c:pt idx="60">
                  <c:v>81.3886381461148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008696"/>
        <c:axId val="-2082033272"/>
      </c:scatterChart>
      <c:valAx>
        <c:axId val="-2082008696"/>
        <c:scaling>
          <c:orientation val="minMax"/>
          <c:max val="125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mph</a:t>
                </a:r>
              </a:p>
            </c:rich>
          </c:tx>
          <c:layout>
            <c:manualLayout>
              <c:xMode val="edge"/>
              <c:yMode val="edge"/>
              <c:x val="0.512274948576519"/>
              <c:y val="0.923255264603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033272"/>
        <c:crosses val="autoZero"/>
        <c:crossBetween val="midCat"/>
        <c:majorUnit val="5.0"/>
      </c:valAx>
      <c:valAx>
        <c:axId val="-2082033272"/>
        <c:scaling>
          <c:orientation val="minMax"/>
          <c:max val="45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miles</a:t>
                </a:r>
              </a:p>
            </c:rich>
          </c:tx>
          <c:layout>
            <c:manualLayout>
              <c:xMode val="edge"/>
              <c:yMode val="edge"/>
              <c:x val="0.0212766124700303"/>
              <c:y val="0.46976725874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2008696"/>
        <c:crosses val="autoZero"/>
        <c:crossBetween val="midCat"/>
        <c:majorUnit val="25.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1</xdr:row>
      <xdr:rowOff>0</xdr:rowOff>
    </xdr:from>
    <xdr:to>
      <xdr:col>34</xdr:col>
      <xdr:colOff>419100</xdr:colOff>
      <xdr:row>36</xdr:row>
      <xdr:rowOff>127000</xdr:rowOff>
    </xdr:to>
    <xdr:graphicFrame macro="">
      <xdr:nvGraphicFramePr>
        <xdr:cNvPr id="13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127000</xdr:colOff>
      <xdr:row>38</xdr:row>
      <xdr:rowOff>38100</xdr:rowOff>
    </xdr:from>
    <xdr:to>
      <xdr:col>34</xdr:col>
      <xdr:colOff>431800</xdr:colOff>
      <xdr:row>74</xdr:row>
      <xdr:rowOff>25400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</xdr:colOff>
      <xdr:row>74</xdr:row>
      <xdr:rowOff>114300</xdr:rowOff>
    </xdr:from>
    <xdr:to>
      <xdr:col>33</xdr:col>
      <xdr:colOff>292100</xdr:colOff>
      <xdr:row>110</xdr:row>
      <xdr:rowOff>63500</xdr:rowOff>
    </xdr:to>
    <xdr:graphicFrame macro="">
      <xdr:nvGraphicFramePr>
        <xdr:cNvPr id="13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74</xdr:row>
      <xdr:rowOff>127000</xdr:rowOff>
    </xdr:from>
    <xdr:to>
      <xdr:col>20</xdr:col>
      <xdr:colOff>508000</xdr:colOff>
      <xdr:row>110</xdr:row>
      <xdr:rowOff>101600</xdr:rowOff>
    </xdr:to>
    <xdr:graphicFrame macro="">
      <xdr:nvGraphicFramePr>
        <xdr:cNvPr id="13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B1" zoomScale="125" zoomScaleNormal="125" zoomScalePageLayoutView="125" workbookViewId="0">
      <selection activeCell="F33" sqref="F33"/>
    </sheetView>
  </sheetViews>
  <sheetFormatPr baseColWidth="10" defaultColWidth="8.83203125" defaultRowHeight="12" x14ac:dyDescent="0"/>
  <cols>
    <col min="1" max="1" width="9.1640625" customWidth="1"/>
    <col min="2" max="2" width="7.5" customWidth="1"/>
    <col min="3" max="3" width="10" customWidth="1"/>
    <col min="4" max="4" width="7.5" customWidth="1"/>
    <col min="5" max="5" width="12.1640625" customWidth="1"/>
    <col min="6" max="6" width="7.5" customWidth="1"/>
    <col min="7" max="7" width="5" bestFit="1" customWidth="1"/>
    <col min="9" max="9" width="9.83203125" bestFit="1" customWidth="1"/>
    <col min="10" max="13" width="8.6640625" bestFit="1" customWidth="1"/>
    <col min="14" max="14" width="9.5" bestFit="1" customWidth="1"/>
    <col min="15" max="15" width="6" customWidth="1"/>
    <col min="16" max="16" width="7.6640625" customWidth="1"/>
    <col min="17" max="18" width="6" customWidth="1"/>
    <col min="19" max="19" width="8.33203125" customWidth="1"/>
    <col min="20" max="20" width="6.1640625" customWidth="1"/>
    <col min="21" max="21" width="6" customWidth="1"/>
    <col min="22" max="22" width="5.83203125" customWidth="1"/>
    <col min="23" max="23" width="8.1640625" customWidth="1"/>
  </cols>
  <sheetData>
    <row r="1" spans="1:23">
      <c r="A1" s="8" t="s">
        <v>17</v>
      </c>
      <c r="B1" s="5">
        <v>354</v>
      </c>
      <c r="C1" s="7" t="s">
        <v>18</v>
      </c>
      <c r="D1" s="5">
        <v>210</v>
      </c>
      <c r="E1" s="1" t="s">
        <v>34</v>
      </c>
      <c r="F1" s="6">
        <v>958</v>
      </c>
      <c r="G1" t="s">
        <v>35</v>
      </c>
      <c r="H1" t="s">
        <v>36</v>
      </c>
      <c r="I1" s="2" t="s">
        <v>27</v>
      </c>
      <c r="J1" s="2">
        <v>1</v>
      </c>
      <c r="K1" s="2">
        <v>2</v>
      </c>
      <c r="L1" s="2">
        <v>3</v>
      </c>
      <c r="M1" s="2">
        <v>4</v>
      </c>
      <c r="N1" s="2">
        <v>5</v>
      </c>
      <c r="O1" s="2" t="s">
        <v>14</v>
      </c>
    </row>
    <row r="2" spans="1:23">
      <c r="A2">
        <f>B1-D1+D2</f>
        <v>164</v>
      </c>
      <c r="B2" t="s">
        <v>24</v>
      </c>
      <c r="C2" s="7" t="s">
        <v>19</v>
      </c>
      <c r="D2" s="4">
        <v>20</v>
      </c>
      <c r="E2" t="s">
        <v>33</v>
      </c>
      <c r="F2" s="6">
        <v>4133</v>
      </c>
      <c r="G2" t="s">
        <v>35</v>
      </c>
      <c r="H2" t="s">
        <v>37</v>
      </c>
      <c r="I2" s="2" t="s">
        <v>15</v>
      </c>
      <c r="J2" t="s">
        <v>10</v>
      </c>
      <c r="K2" t="s">
        <v>11</v>
      </c>
      <c r="L2" t="s">
        <v>12</v>
      </c>
      <c r="M2" t="s">
        <v>13</v>
      </c>
      <c r="N2" t="s">
        <v>40</v>
      </c>
      <c r="O2" t="s">
        <v>0</v>
      </c>
      <c r="P2" t="s">
        <v>9</v>
      </c>
      <c r="Q2" t="s">
        <v>1</v>
      </c>
      <c r="R2" t="s">
        <v>2</v>
      </c>
      <c r="S2" t="s">
        <v>3</v>
      </c>
      <c r="T2" t="s">
        <v>5</v>
      </c>
      <c r="U2" t="s">
        <v>6</v>
      </c>
      <c r="V2" t="s">
        <v>25</v>
      </c>
      <c r="W2" t="s">
        <v>20</v>
      </c>
    </row>
    <row r="3" spans="1:23">
      <c r="A3" t="s">
        <v>23</v>
      </c>
      <c r="B3" t="s">
        <v>16</v>
      </c>
      <c r="C3" t="s">
        <v>22</v>
      </c>
      <c r="D3" t="s">
        <v>16</v>
      </c>
      <c r="E3" t="s">
        <v>31</v>
      </c>
      <c r="F3" t="s">
        <v>16</v>
      </c>
      <c r="G3" t="s">
        <v>38</v>
      </c>
      <c r="H3" s="10">
        <f>MIN(F4:F64)</f>
        <v>10.866114633712311</v>
      </c>
      <c r="I3" s="5">
        <v>3</v>
      </c>
      <c r="J3">
        <v>1800</v>
      </c>
      <c r="K3">
        <v>7200</v>
      </c>
      <c r="L3">
        <v>9600</v>
      </c>
      <c r="M3">
        <v>16800</v>
      </c>
      <c r="N3">
        <v>97000</v>
      </c>
      <c r="O3" t="s">
        <v>4</v>
      </c>
      <c r="P3" t="s">
        <v>4</v>
      </c>
      <c r="Q3" t="s">
        <v>4</v>
      </c>
      <c r="R3" t="s">
        <v>4</v>
      </c>
      <c r="S3" t="s">
        <v>4</v>
      </c>
      <c r="T3" t="s">
        <v>7</v>
      </c>
      <c r="U3" t="s">
        <v>8</v>
      </c>
      <c r="W3" t="s">
        <v>32</v>
      </c>
    </row>
    <row r="4" spans="1:23">
      <c r="A4" s="3">
        <f t="shared" ref="A4:A35" si="0">$B$1/$G4*60</f>
        <v>10620</v>
      </c>
      <c r="B4" s="1">
        <f>A4/60</f>
        <v>177</v>
      </c>
      <c r="C4" s="1">
        <f t="shared" ref="C4:C35" si="1">E4-A4</f>
        <v>367.02771372549978</v>
      </c>
      <c r="D4" s="1">
        <f t="shared" ref="D4:D35" si="2">F4-B4</f>
        <v>6.1171285620916649</v>
      </c>
      <c r="E4" s="3">
        <f t="shared" ref="E4:E35" si="3">IF($I$3=2,$K4+A4,IF($I$3=3,$L4+A4,IF($I$3=4,$M4+A4,IF($I$3=5,$N4+A4,$J4+A4))))</f>
        <v>10987.0277137255</v>
      </c>
      <c r="F4" s="9">
        <f>E4/60</f>
        <v>183.11712856209166</v>
      </c>
      <c r="G4">
        <v>2</v>
      </c>
      <c r="I4" s="1" t="s">
        <v>20</v>
      </c>
      <c r="J4" s="3">
        <f t="shared" ref="J4:N13" si="4">($O4/J$3*60*$A$2)+($W4/J$3*60)</f>
        <v>1957.4811398693321</v>
      </c>
      <c r="K4" s="3">
        <f t="shared" si="4"/>
        <v>489.37028496733302</v>
      </c>
      <c r="L4" s="3">
        <f t="shared" si="4"/>
        <v>367.02771372549984</v>
      </c>
      <c r="M4" s="3">
        <f t="shared" si="4"/>
        <v>209.73012212885703</v>
      </c>
      <c r="N4" s="3">
        <f t="shared" si="4"/>
        <v>36.324392286235032</v>
      </c>
      <c r="O4" s="3">
        <v>356.27</v>
      </c>
      <c r="P4" s="1">
        <v>89.912999999999997</v>
      </c>
      <c r="Q4" s="1">
        <v>52.929000000000002</v>
      </c>
      <c r="R4" s="1">
        <v>0.12197</v>
      </c>
      <c r="S4" s="1">
        <v>213.57</v>
      </c>
      <c r="T4" s="1">
        <f>55000/O4</f>
        <v>154.37729811659696</v>
      </c>
      <c r="U4" s="1">
        <f t="shared" ref="U4:U35" si="5">O4*G4/1000</f>
        <v>0.71253999999999995</v>
      </c>
      <c r="V4" s="1"/>
      <c r="W4" s="1">
        <f t="shared" ref="W4:W29" si="6">U4*$W$30/$U$30</f>
        <v>296.15419607997143</v>
      </c>
    </row>
    <row r="5" spans="1:23">
      <c r="A5" s="3">
        <f t="shared" si="0"/>
        <v>5310</v>
      </c>
      <c r="B5" s="1">
        <f t="shared" ref="B5:B64" si="7">A5/60</f>
        <v>88.5</v>
      </c>
      <c r="C5" s="1">
        <f t="shared" si="1"/>
        <v>229.03879708910517</v>
      </c>
      <c r="D5" s="1">
        <f t="shared" si="2"/>
        <v>3.8173132848184252</v>
      </c>
      <c r="E5" s="3">
        <f t="shared" si="3"/>
        <v>5539.0387970891052</v>
      </c>
      <c r="F5" s="9">
        <f t="shared" ref="F5:F64" si="8">E5/60</f>
        <v>92.317313284818425</v>
      </c>
      <c r="G5">
        <v>4</v>
      </c>
      <c r="I5" s="1" t="s">
        <v>21</v>
      </c>
      <c r="J5" s="3">
        <f t="shared" si="4"/>
        <v>1221.5402511418963</v>
      </c>
      <c r="K5" s="3">
        <f t="shared" si="4"/>
        <v>305.38506278547408</v>
      </c>
      <c r="L5" s="3">
        <f t="shared" si="4"/>
        <v>229.03879708910557</v>
      </c>
      <c r="M5" s="3">
        <f t="shared" si="4"/>
        <v>130.87931262234602</v>
      </c>
      <c r="N5" s="3">
        <f t="shared" si="4"/>
        <v>22.667757237684672</v>
      </c>
      <c r="O5" s="3">
        <v>221.21</v>
      </c>
      <c r="P5" s="1">
        <v>44.822000000000003</v>
      </c>
      <c r="Q5" s="1">
        <v>52.93</v>
      </c>
      <c r="R5" s="1">
        <v>0.49075999999999997</v>
      </c>
      <c r="S5" s="1">
        <v>123.14</v>
      </c>
      <c r="T5" s="1">
        <f t="shared" ref="T5:T64" si="9">55000/O5</f>
        <v>248.6325211337643</v>
      </c>
      <c r="U5" s="1">
        <f t="shared" si="5"/>
        <v>0.88484000000000007</v>
      </c>
      <c r="V5" s="1"/>
      <c r="W5" s="1">
        <f t="shared" si="6"/>
        <v>367.76753425688662</v>
      </c>
    </row>
    <row r="6" spans="1:23">
      <c r="A6" s="3">
        <f t="shared" si="0"/>
        <v>3540</v>
      </c>
      <c r="B6" s="1">
        <f t="shared" si="7"/>
        <v>59</v>
      </c>
      <c r="C6" s="1">
        <f t="shared" si="1"/>
        <v>185.02663007717001</v>
      </c>
      <c r="D6" s="1">
        <f t="shared" si="2"/>
        <v>3.0837771679528316</v>
      </c>
      <c r="E6" s="3">
        <f t="shared" si="3"/>
        <v>3725.02663007717</v>
      </c>
      <c r="F6" s="9">
        <f t="shared" si="8"/>
        <v>62.083777167952832</v>
      </c>
      <c r="G6">
        <v>6</v>
      </c>
      <c r="I6" s="1">
        <v>2001</v>
      </c>
      <c r="J6" s="3">
        <f t="shared" si="4"/>
        <v>986.8086937449068</v>
      </c>
      <c r="K6" s="3">
        <f t="shared" si="4"/>
        <v>246.7021734362267</v>
      </c>
      <c r="L6" s="3">
        <f t="shared" si="4"/>
        <v>185.02663007717004</v>
      </c>
      <c r="M6" s="3">
        <f t="shared" si="4"/>
        <v>105.72950290124004</v>
      </c>
      <c r="N6" s="3">
        <f t="shared" si="4"/>
        <v>18.311913904544664</v>
      </c>
      <c r="O6" s="3">
        <v>177.81</v>
      </c>
      <c r="P6" s="1">
        <v>29.850999999999999</v>
      </c>
      <c r="Q6" s="1">
        <v>52.93</v>
      </c>
      <c r="R6" s="1">
        <v>1.1064000000000001</v>
      </c>
      <c r="S6" s="1">
        <v>94.061000000000007</v>
      </c>
      <c r="T6" s="1">
        <f t="shared" si="9"/>
        <v>309.31893594286038</v>
      </c>
      <c r="U6" s="1">
        <f t="shared" si="5"/>
        <v>1.0668600000000001</v>
      </c>
      <c r="V6" s="1"/>
      <c r="W6" s="1">
        <f t="shared" si="6"/>
        <v>443.42081234720632</v>
      </c>
    </row>
    <row r="7" spans="1:23">
      <c r="A7" s="3">
        <f t="shared" si="0"/>
        <v>2655</v>
      </c>
      <c r="B7" s="1">
        <f t="shared" si="7"/>
        <v>44.25</v>
      </c>
      <c r="C7" s="1">
        <f t="shared" si="1"/>
        <v>164.49098533425604</v>
      </c>
      <c r="D7" s="1">
        <f t="shared" si="2"/>
        <v>2.7415164222376021</v>
      </c>
      <c r="E7" s="3">
        <f t="shared" si="3"/>
        <v>2819.490985334256</v>
      </c>
      <c r="F7" s="9">
        <f t="shared" si="8"/>
        <v>46.991516422237602</v>
      </c>
      <c r="G7">
        <v>8</v>
      </c>
      <c r="I7" s="1" t="s">
        <v>20</v>
      </c>
      <c r="J7" s="3">
        <f t="shared" si="4"/>
        <v>877.28525511603311</v>
      </c>
      <c r="K7" s="3">
        <f t="shared" si="4"/>
        <v>219.32131377900828</v>
      </c>
      <c r="L7" s="3">
        <f t="shared" si="4"/>
        <v>164.49098533425624</v>
      </c>
      <c r="M7" s="3">
        <f t="shared" si="4"/>
        <v>93.994848762432127</v>
      </c>
      <c r="N7" s="3">
        <f t="shared" si="4"/>
        <v>16.279520198029481</v>
      </c>
      <c r="O7" s="3">
        <v>157.29</v>
      </c>
      <c r="P7" s="1">
        <v>22.376999999999999</v>
      </c>
      <c r="Q7" s="1">
        <v>52.930999999999997</v>
      </c>
      <c r="R7" s="1">
        <v>1.9688000000000001</v>
      </c>
      <c r="S7" s="1">
        <v>80.138999999999996</v>
      </c>
      <c r="T7" s="1">
        <f t="shared" si="9"/>
        <v>349.67257931209866</v>
      </c>
      <c r="U7" s="1">
        <f t="shared" si="5"/>
        <v>1.2583199999999999</v>
      </c>
      <c r="V7" s="1"/>
      <c r="W7" s="1">
        <f t="shared" si="6"/>
        <v>522.99765348099709</v>
      </c>
    </row>
    <row r="8" spans="1:23">
      <c r="A8" s="3">
        <f t="shared" si="0"/>
        <v>2124</v>
      </c>
      <c r="B8" s="1">
        <f t="shared" si="7"/>
        <v>35.4</v>
      </c>
      <c r="C8" s="1">
        <f t="shared" si="1"/>
        <v>153.55824653258469</v>
      </c>
      <c r="D8" s="1">
        <f t="shared" si="2"/>
        <v>2.559304108876411</v>
      </c>
      <c r="E8" s="3">
        <f t="shared" si="3"/>
        <v>2277.5582465325847</v>
      </c>
      <c r="F8" s="9">
        <f t="shared" si="8"/>
        <v>37.95930410887641</v>
      </c>
      <c r="G8">
        <v>10</v>
      </c>
      <c r="I8" s="1" t="s">
        <v>29</v>
      </c>
      <c r="J8" s="3">
        <f t="shared" si="4"/>
        <v>818.97731484045096</v>
      </c>
      <c r="K8" s="3">
        <f t="shared" si="4"/>
        <v>204.74432871011274</v>
      </c>
      <c r="L8" s="3">
        <f t="shared" si="4"/>
        <v>153.55824653258455</v>
      </c>
      <c r="M8" s="3">
        <f t="shared" si="4"/>
        <v>87.747569447191182</v>
      </c>
      <c r="N8" s="3">
        <f t="shared" si="4"/>
        <v>15.197517182606306</v>
      </c>
      <c r="O8" s="3">
        <v>146.11000000000001</v>
      </c>
      <c r="P8" s="1">
        <v>17.896000000000001</v>
      </c>
      <c r="Q8" s="1">
        <v>52.932000000000002</v>
      </c>
      <c r="R8" s="1">
        <v>3.0781000000000001</v>
      </c>
      <c r="S8" s="1">
        <v>72.322000000000003</v>
      </c>
      <c r="T8" s="1">
        <f t="shared" si="9"/>
        <v>376.42871808911093</v>
      </c>
      <c r="U8" s="1">
        <f t="shared" si="5"/>
        <v>1.4611000000000001</v>
      </c>
      <c r="V8" s="1"/>
      <c r="W8" s="1">
        <f t="shared" si="6"/>
        <v>607.27944521352663</v>
      </c>
    </row>
    <row r="9" spans="1:23">
      <c r="A9" s="3">
        <f t="shared" si="0"/>
        <v>1770</v>
      </c>
      <c r="B9" s="1">
        <f t="shared" si="7"/>
        <v>29.5</v>
      </c>
      <c r="C9" s="1">
        <f t="shared" si="1"/>
        <v>147.56840435726008</v>
      </c>
      <c r="D9" s="1">
        <f t="shared" si="2"/>
        <v>2.4594734059543342</v>
      </c>
      <c r="E9" s="3">
        <f t="shared" si="3"/>
        <v>1917.5684043572601</v>
      </c>
      <c r="F9" s="9">
        <f t="shared" si="8"/>
        <v>31.959473405954334</v>
      </c>
      <c r="G9">
        <v>12</v>
      </c>
      <c r="I9" s="1">
        <f>I6-F1</f>
        <v>1043</v>
      </c>
      <c r="J9" s="3">
        <f t="shared" si="4"/>
        <v>787.03148990538648</v>
      </c>
      <c r="K9" s="3">
        <f t="shared" si="4"/>
        <v>196.75787247634662</v>
      </c>
      <c r="L9" s="3">
        <f t="shared" si="4"/>
        <v>147.56840435725996</v>
      </c>
      <c r="M9" s="3">
        <f t="shared" si="4"/>
        <v>84.324802489862833</v>
      </c>
      <c r="N9" s="3">
        <f t="shared" si="4"/>
        <v>14.604708060099954</v>
      </c>
      <c r="O9" s="3">
        <v>139.72</v>
      </c>
      <c r="P9" s="1">
        <v>14.91</v>
      </c>
      <c r="Q9" s="1">
        <v>52.933999999999997</v>
      </c>
      <c r="R9" s="1">
        <v>4.4340999999999999</v>
      </c>
      <c r="S9" s="1">
        <v>67.558000000000007</v>
      </c>
      <c r="T9" s="1">
        <f t="shared" si="9"/>
        <v>393.64443172058401</v>
      </c>
      <c r="U9" s="1">
        <f t="shared" si="5"/>
        <v>1.6766399999999999</v>
      </c>
      <c r="V9" s="1"/>
      <c r="W9" s="1">
        <f t="shared" si="6"/>
        <v>696.86469716159547</v>
      </c>
    </row>
    <row r="10" spans="1:23">
      <c r="A10" s="3">
        <f t="shared" si="0"/>
        <v>1517.1428571428571</v>
      </c>
      <c r="B10" s="1">
        <f t="shared" si="7"/>
        <v>25.285714285714285</v>
      </c>
      <c r="C10" s="1">
        <f t="shared" si="1"/>
        <v>144.52644949338742</v>
      </c>
      <c r="D10" s="1">
        <f t="shared" si="2"/>
        <v>2.4087741582231246</v>
      </c>
      <c r="E10" s="3">
        <f t="shared" si="3"/>
        <v>1661.6693066362445</v>
      </c>
      <c r="F10" s="9">
        <f t="shared" si="8"/>
        <v>27.694488443937409</v>
      </c>
      <c r="G10">
        <v>14</v>
      </c>
      <c r="I10" s="1" t="s">
        <v>26</v>
      </c>
      <c r="J10" s="3">
        <f t="shared" si="4"/>
        <v>770.80773063140009</v>
      </c>
      <c r="K10" s="3">
        <f t="shared" si="4"/>
        <v>192.70193265785002</v>
      </c>
      <c r="L10" s="3">
        <f t="shared" si="4"/>
        <v>144.5264494933875</v>
      </c>
      <c r="M10" s="3">
        <f t="shared" si="4"/>
        <v>82.586542567650014</v>
      </c>
      <c r="N10" s="3">
        <f t="shared" si="4"/>
        <v>14.303648609654848</v>
      </c>
      <c r="O10" s="3">
        <v>136.16999999999999</v>
      </c>
      <c r="P10" s="1">
        <v>12.778</v>
      </c>
      <c r="Q10" s="1">
        <v>52.935000000000002</v>
      </c>
      <c r="R10" s="1">
        <v>6.0369999999999999</v>
      </c>
      <c r="S10" s="1">
        <v>64.533000000000001</v>
      </c>
      <c r="T10" s="1">
        <f t="shared" si="9"/>
        <v>403.90688110450174</v>
      </c>
      <c r="U10" s="1">
        <f t="shared" si="5"/>
        <v>1.90638</v>
      </c>
      <c r="V10" s="1"/>
      <c r="W10" s="1">
        <f t="shared" si="6"/>
        <v>792.35191894200466</v>
      </c>
    </row>
    <row r="11" spans="1:23">
      <c r="A11" s="3">
        <f t="shared" si="0"/>
        <v>1327.5</v>
      </c>
      <c r="B11" s="1">
        <f t="shared" si="7"/>
        <v>22.125</v>
      </c>
      <c r="C11" s="1">
        <f t="shared" si="1"/>
        <v>143.48474296862469</v>
      </c>
      <c r="D11" s="1">
        <f t="shared" si="2"/>
        <v>2.3914123828104117</v>
      </c>
      <c r="E11" s="3">
        <f t="shared" si="3"/>
        <v>1470.9847429686247</v>
      </c>
      <c r="F11" s="9">
        <f t="shared" si="8"/>
        <v>24.516412382810412</v>
      </c>
      <c r="G11">
        <v>16</v>
      </c>
      <c r="I11" s="1" t="s">
        <v>30</v>
      </c>
      <c r="J11" s="3">
        <f t="shared" si="4"/>
        <v>765.25196249933197</v>
      </c>
      <c r="K11" s="3">
        <f t="shared" si="4"/>
        <v>191.31299062483299</v>
      </c>
      <c r="L11" s="3">
        <f t="shared" si="4"/>
        <v>143.48474296862474</v>
      </c>
      <c r="M11" s="3">
        <f t="shared" si="4"/>
        <v>81.991281696356978</v>
      </c>
      <c r="N11" s="3">
        <f t="shared" si="4"/>
        <v>14.200551881430901</v>
      </c>
      <c r="O11" s="3">
        <v>134.53</v>
      </c>
      <c r="P11" s="1">
        <v>11.179</v>
      </c>
      <c r="Q11" s="1">
        <v>52.936999999999998</v>
      </c>
      <c r="R11" s="1">
        <v>7.8864999999999998</v>
      </c>
      <c r="S11" s="1">
        <v>62.643999999999998</v>
      </c>
      <c r="T11" s="1">
        <f t="shared" si="9"/>
        <v>408.8307440719542</v>
      </c>
      <c r="U11" s="1">
        <f t="shared" si="5"/>
        <v>2.1524800000000002</v>
      </c>
      <c r="V11" s="1"/>
      <c r="W11" s="1">
        <f t="shared" si="6"/>
        <v>894.63887497995483</v>
      </c>
    </row>
    <row r="12" spans="1:23">
      <c r="A12" s="3">
        <f t="shared" si="0"/>
        <v>1180</v>
      </c>
      <c r="B12" s="1">
        <f t="shared" si="7"/>
        <v>19.666666666666668</v>
      </c>
      <c r="C12" s="1">
        <f t="shared" si="1"/>
        <v>143.8407168492829</v>
      </c>
      <c r="D12" s="1">
        <f t="shared" si="2"/>
        <v>2.39734528082138</v>
      </c>
      <c r="E12" s="3">
        <f t="shared" si="3"/>
        <v>1323.8407168492829</v>
      </c>
      <c r="F12" s="9">
        <f t="shared" si="8"/>
        <v>22.064011947488048</v>
      </c>
      <c r="G12">
        <v>18</v>
      </c>
      <c r="I12" s="1">
        <f>F2-F1</f>
        <v>3175</v>
      </c>
      <c r="J12" s="3">
        <f t="shared" si="4"/>
        <v>767.1504898628416</v>
      </c>
      <c r="K12" s="3">
        <f t="shared" si="4"/>
        <v>191.7876224657104</v>
      </c>
      <c r="L12" s="3">
        <f t="shared" si="4"/>
        <v>143.84071684928281</v>
      </c>
      <c r="M12" s="3">
        <f t="shared" si="4"/>
        <v>82.194695342447318</v>
      </c>
      <c r="N12" s="3">
        <f t="shared" si="4"/>
        <v>14.235782286114587</v>
      </c>
      <c r="O12" s="3">
        <v>134.21</v>
      </c>
      <c r="P12" s="1">
        <v>9.9359000000000002</v>
      </c>
      <c r="Q12" s="1">
        <v>52.939</v>
      </c>
      <c r="R12" s="1">
        <v>9.9829000000000008</v>
      </c>
      <c r="S12" s="1">
        <v>61.463999999999999</v>
      </c>
      <c r="T12" s="1">
        <f t="shared" si="9"/>
        <v>409.80552864913193</v>
      </c>
      <c r="U12" s="1">
        <f t="shared" si="5"/>
        <v>2.4157800000000003</v>
      </c>
      <c r="V12" s="1"/>
      <c r="W12" s="1">
        <f t="shared" si="6"/>
        <v>1004.0746958852465</v>
      </c>
    </row>
    <row r="13" spans="1:23">
      <c r="A13" s="3">
        <f t="shared" si="0"/>
        <v>1062</v>
      </c>
      <c r="B13" s="1">
        <f t="shared" si="7"/>
        <v>17.7</v>
      </c>
      <c r="C13" s="1">
        <f t="shared" si="1"/>
        <v>145.33493687389341</v>
      </c>
      <c r="D13" s="1">
        <f t="shared" si="2"/>
        <v>2.4222489478982254</v>
      </c>
      <c r="E13" s="3">
        <f t="shared" si="3"/>
        <v>1207.3349368738934</v>
      </c>
      <c r="F13" s="9">
        <f t="shared" si="8"/>
        <v>20.122248947898225</v>
      </c>
      <c r="G13">
        <v>20</v>
      </c>
      <c r="I13" s="1" t="s">
        <v>26</v>
      </c>
      <c r="J13" s="3">
        <f t="shared" si="4"/>
        <v>775.11966332743145</v>
      </c>
      <c r="K13" s="3">
        <f t="shared" si="4"/>
        <v>193.77991583185786</v>
      </c>
      <c r="L13" s="3">
        <f t="shared" si="4"/>
        <v>145.33493687389341</v>
      </c>
      <c r="M13" s="3">
        <f t="shared" si="4"/>
        <v>83.048535356510513</v>
      </c>
      <c r="N13" s="3">
        <f t="shared" si="4"/>
        <v>14.383663855560584</v>
      </c>
      <c r="O13" s="3">
        <v>134.94999999999999</v>
      </c>
      <c r="P13" s="1">
        <v>8.9413999999999998</v>
      </c>
      <c r="Q13" s="1">
        <v>52.942</v>
      </c>
      <c r="R13" s="1">
        <v>12.326000000000001</v>
      </c>
      <c r="S13" s="1">
        <v>60.859000000000002</v>
      </c>
      <c r="T13" s="1">
        <f t="shared" si="9"/>
        <v>407.55835494627644</v>
      </c>
      <c r="U13" s="1">
        <f t="shared" si="5"/>
        <v>2.6989999999999998</v>
      </c>
      <c r="V13" s="1"/>
      <c r="W13" s="1">
        <f t="shared" si="6"/>
        <v>1121.7898998229475</v>
      </c>
    </row>
    <row r="14" spans="1:23">
      <c r="A14" s="3">
        <f t="shared" si="0"/>
        <v>965.45454545454538</v>
      </c>
      <c r="B14" s="1">
        <f t="shared" si="7"/>
        <v>16.09090909090909</v>
      </c>
      <c r="C14" s="1">
        <f t="shared" si="1"/>
        <v>147.69174407561229</v>
      </c>
      <c r="D14" s="1">
        <f t="shared" si="2"/>
        <v>2.4615290679268718</v>
      </c>
      <c r="E14" s="3">
        <f t="shared" si="3"/>
        <v>1113.1462895301577</v>
      </c>
      <c r="F14" s="9">
        <f t="shared" si="8"/>
        <v>18.552438158835962</v>
      </c>
      <c r="G14">
        <v>22</v>
      </c>
      <c r="I14" s="1" t="s">
        <v>28</v>
      </c>
      <c r="J14" s="3">
        <f t="shared" ref="J14:N23" si="10">($O14/J$3*60*$A$2)+($W14/J$3*60)</f>
        <v>787.68930173659851</v>
      </c>
      <c r="K14" s="3">
        <f t="shared" si="10"/>
        <v>196.92232543414963</v>
      </c>
      <c r="L14" s="3">
        <f t="shared" si="10"/>
        <v>147.69174407561223</v>
      </c>
      <c r="M14" s="3">
        <f t="shared" si="10"/>
        <v>84.395282328921269</v>
      </c>
      <c r="N14" s="3">
        <f t="shared" si="10"/>
        <v>14.616914877586364</v>
      </c>
      <c r="O14" s="3">
        <v>136.47999999999999</v>
      </c>
      <c r="P14" s="1">
        <v>8.1279000000000003</v>
      </c>
      <c r="Q14" s="1">
        <v>52.944000000000003</v>
      </c>
      <c r="R14" s="1">
        <v>14.916</v>
      </c>
      <c r="S14" s="1">
        <v>60.610999999999997</v>
      </c>
      <c r="T14" s="1">
        <f t="shared" si="9"/>
        <v>402.98944900351705</v>
      </c>
      <c r="U14" s="1">
        <f t="shared" si="5"/>
        <v>3.0025599999999999</v>
      </c>
      <c r="V14" s="1"/>
      <c r="W14" s="1">
        <f t="shared" si="6"/>
        <v>1247.959052097958</v>
      </c>
    </row>
    <row r="15" spans="1:23">
      <c r="A15" s="3">
        <f t="shared" si="0"/>
        <v>885</v>
      </c>
      <c r="B15" s="1">
        <f t="shared" si="7"/>
        <v>14.75</v>
      </c>
      <c r="C15" s="1">
        <f t="shared" si="1"/>
        <v>150.79297017269982</v>
      </c>
      <c r="D15" s="1">
        <f t="shared" si="2"/>
        <v>2.5132161695449966</v>
      </c>
      <c r="E15" s="3">
        <f t="shared" si="3"/>
        <v>1035.7929701726998</v>
      </c>
      <c r="F15" s="9">
        <f t="shared" si="8"/>
        <v>17.263216169544997</v>
      </c>
      <c r="G15">
        <v>24</v>
      </c>
      <c r="I15" s="1">
        <v>1.6</v>
      </c>
      <c r="J15" s="3">
        <f t="shared" si="10"/>
        <v>804.22917425439925</v>
      </c>
      <c r="K15" s="3">
        <f t="shared" si="10"/>
        <v>201.05729356359981</v>
      </c>
      <c r="L15" s="3">
        <f t="shared" si="10"/>
        <v>150.79297017269988</v>
      </c>
      <c r="M15" s="3">
        <f t="shared" si="10"/>
        <v>86.167411527257087</v>
      </c>
      <c r="N15" s="3">
        <f t="shared" si="10"/>
        <v>14.923840346988856</v>
      </c>
      <c r="O15" s="3">
        <v>138.68</v>
      </c>
      <c r="P15" s="1">
        <v>7.45</v>
      </c>
      <c r="Q15" s="1">
        <v>52.947000000000003</v>
      </c>
      <c r="R15" s="1">
        <v>17.751999999999999</v>
      </c>
      <c r="S15" s="1">
        <v>60.655000000000001</v>
      </c>
      <c r="T15" s="1">
        <f t="shared" si="9"/>
        <v>396.59648110758582</v>
      </c>
      <c r="U15" s="1">
        <f t="shared" si="5"/>
        <v>3.3283200000000002</v>
      </c>
      <c r="V15" s="1"/>
      <c r="W15" s="1">
        <f t="shared" si="6"/>
        <v>1383.3552276319795</v>
      </c>
    </row>
    <row r="16" spans="1:23">
      <c r="A16" s="3">
        <f t="shared" si="0"/>
        <v>816.92307692307691</v>
      </c>
      <c r="B16" s="1">
        <f t="shared" si="7"/>
        <v>13.615384615384615</v>
      </c>
      <c r="C16" s="1">
        <f t="shared" si="1"/>
        <v>154.84571513766571</v>
      </c>
      <c r="D16" s="1">
        <f t="shared" si="2"/>
        <v>2.5807619189610964</v>
      </c>
      <c r="E16" s="3">
        <f t="shared" si="3"/>
        <v>971.76879206074261</v>
      </c>
      <c r="F16" s="9">
        <f t="shared" si="8"/>
        <v>16.196146534345711</v>
      </c>
      <c r="G16">
        <v>26</v>
      </c>
      <c r="I16" s="1" t="s">
        <v>39</v>
      </c>
      <c r="J16" s="3">
        <f t="shared" si="10"/>
        <v>825.84381406755051</v>
      </c>
      <c r="K16" s="3">
        <f t="shared" si="10"/>
        <v>206.46095351688763</v>
      </c>
      <c r="L16" s="3">
        <f t="shared" si="10"/>
        <v>154.84571513766571</v>
      </c>
      <c r="M16" s="3">
        <f t="shared" si="10"/>
        <v>88.483265792951826</v>
      </c>
      <c r="N16" s="3">
        <f t="shared" si="10"/>
        <v>15.324936755892686</v>
      </c>
      <c r="O16" s="3">
        <v>141.72999999999999</v>
      </c>
      <c r="P16" s="1">
        <v>6.8764000000000003</v>
      </c>
      <c r="Q16" s="1">
        <v>53.198999999999998</v>
      </c>
      <c r="R16" s="1">
        <v>20.835000000000001</v>
      </c>
      <c r="S16" s="1">
        <v>60.942</v>
      </c>
      <c r="T16" s="1">
        <f t="shared" si="9"/>
        <v>388.06180766245683</v>
      </c>
      <c r="U16" s="1">
        <f t="shared" si="5"/>
        <v>3.6849799999999995</v>
      </c>
      <c r="V16" s="1"/>
      <c r="W16" s="1">
        <f t="shared" si="6"/>
        <v>1531.5944220265151</v>
      </c>
    </row>
    <row r="17" spans="1:23">
      <c r="A17" s="3">
        <f t="shared" si="0"/>
        <v>758.57142857142856</v>
      </c>
      <c r="B17" s="1">
        <f t="shared" si="7"/>
        <v>12.642857142857142</v>
      </c>
      <c r="C17" s="1">
        <f t="shared" si="1"/>
        <v>159.74247632044876</v>
      </c>
      <c r="D17" s="1">
        <f t="shared" si="2"/>
        <v>2.6623746053408137</v>
      </c>
      <c r="E17" s="3">
        <f t="shared" si="3"/>
        <v>918.31390489187731</v>
      </c>
      <c r="F17" s="9">
        <f t="shared" si="8"/>
        <v>15.305231748197956</v>
      </c>
      <c r="G17">
        <v>28</v>
      </c>
      <c r="I17">
        <v>1000</v>
      </c>
      <c r="J17" s="3">
        <f t="shared" si="10"/>
        <v>851.95987370906005</v>
      </c>
      <c r="K17" s="3">
        <f t="shared" si="10"/>
        <v>212.98996842726501</v>
      </c>
      <c r="L17" s="3">
        <f t="shared" si="10"/>
        <v>159.74247632044876</v>
      </c>
      <c r="M17" s="3">
        <f t="shared" si="10"/>
        <v>91.281415040256434</v>
      </c>
      <c r="N17" s="3">
        <f t="shared" si="10"/>
        <v>15.809564666766063</v>
      </c>
      <c r="O17" s="3">
        <v>145.52000000000001</v>
      </c>
      <c r="P17" s="1">
        <v>6.3846999999999996</v>
      </c>
      <c r="Q17" s="1">
        <v>53.643000000000001</v>
      </c>
      <c r="R17" s="1">
        <v>24.164999999999999</v>
      </c>
      <c r="S17" s="1">
        <v>61.457000000000001</v>
      </c>
      <c r="T17" s="1">
        <f t="shared" si="9"/>
        <v>377.95492028587131</v>
      </c>
      <c r="U17" s="1">
        <f t="shared" si="5"/>
        <v>4.07456</v>
      </c>
      <c r="V17" s="1"/>
      <c r="W17" s="1">
        <f t="shared" si="6"/>
        <v>1693.5162112718003</v>
      </c>
    </row>
    <row r="18" spans="1:23">
      <c r="A18" s="3">
        <f t="shared" si="0"/>
        <v>708</v>
      </c>
      <c r="B18" s="1">
        <f t="shared" si="7"/>
        <v>11.8</v>
      </c>
      <c r="C18" s="1">
        <f t="shared" si="1"/>
        <v>165.20802545580398</v>
      </c>
      <c r="D18" s="1">
        <f t="shared" si="2"/>
        <v>2.7534670909300658</v>
      </c>
      <c r="E18" s="3">
        <f t="shared" si="3"/>
        <v>873.20802545580398</v>
      </c>
      <c r="F18" s="9">
        <f t="shared" si="8"/>
        <v>14.553467090930067</v>
      </c>
      <c r="G18">
        <v>30</v>
      </c>
      <c r="J18" s="3">
        <f t="shared" si="10"/>
        <v>881.10946909762094</v>
      </c>
      <c r="K18" s="3">
        <f t="shared" si="10"/>
        <v>220.27736727440524</v>
      </c>
      <c r="L18" s="3">
        <f t="shared" si="10"/>
        <v>165.20802545580395</v>
      </c>
      <c r="M18" s="3">
        <f t="shared" si="10"/>
        <v>94.404585974745117</v>
      </c>
      <c r="N18" s="3">
        <f t="shared" si="10"/>
        <v>16.350484993564102</v>
      </c>
      <c r="O18" s="3">
        <v>149.79</v>
      </c>
      <c r="P18" s="1">
        <v>5.9585999999999997</v>
      </c>
      <c r="Q18" s="1">
        <v>54.087000000000003</v>
      </c>
      <c r="R18" s="1">
        <v>27.741</v>
      </c>
      <c r="S18" s="1">
        <v>62.125999999999998</v>
      </c>
      <c r="T18" s="1">
        <f t="shared" si="9"/>
        <v>367.18071967421059</v>
      </c>
      <c r="U18" s="1">
        <f t="shared" si="5"/>
        <v>4.4936999999999996</v>
      </c>
      <c r="V18" s="1"/>
      <c r="W18" s="1">
        <f t="shared" si="6"/>
        <v>1867.7240729286323</v>
      </c>
    </row>
    <row r="19" spans="1:23">
      <c r="A19" s="3">
        <f t="shared" si="0"/>
        <v>663.75</v>
      </c>
      <c r="B19" s="1">
        <f t="shared" si="7"/>
        <v>11.0625</v>
      </c>
      <c r="C19" s="1">
        <f t="shared" si="1"/>
        <v>171.16119380708801</v>
      </c>
      <c r="D19" s="1">
        <f t="shared" si="2"/>
        <v>2.8526865634514671</v>
      </c>
      <c r="E19" s="3">
        <f t="shared" si="3"/>
        <v>834.91119380708801</v>
      </c>
      <c r="F19" s="9">
        <f t="shared" si="8"/>
        <v>13.915186563451467</v>
      </c>
      <c r="G19">
        <v>32</v>
      </c>
      <c r="J19" s="3">
        <f t="shared" si="10"/>
        <v>912.85970030446936</v>
      </c>
      <c r="K19" s="3">
        <f t="shared" si="10"/>
        <v>228.21492507611734</v>
      </c>
      <c r="L19" s="3">
        <f t="shared" si="10"/>
        <v>171.16119380708801</v>
      </c>
      <c r="M19" s="3">
        <f t="shared" si="10"/>
        <v>97.806396461193131</v>
      </c>
      <c r="N19" s="3">
        <f t="shared" si="10"/>
        <v>16.939664541732419</v>
      </c>
      <c r="O19" s="3">
        <v>154.46</v>
      </c>
      <c r="P19" s="1">
        <v>5.5857999999999999</v>
      </c>
      <c r="Q19" s="1">
        <v>54.531999999999996</v>
      </c>
      <c r="R19" s="1">
        <v>31.564</v>
      </c>
      <c r="S19" s="1">
        <v>62.905000000000001</v>
      </c>
      <c r="T19" s="1">
        <f t="shared" si="9"/>
        <v>356.07924381716947</v>
      </c>
      <c r="U19" s="1">
        <f t="shared" si="5"/>
        <v>4.9427200000000004</v>
      </c>
      <c r="V19" s="1"/>
      <c r="W19" s="1">
        <f t="shared" si="6"/>
        <v>2054.351009134079</v>
      </c>
    </row>
    <row r="20" spans="1:23">
      <c r="A20" s="3">
        <f t="shared" si="0"/>
        <v>624.70588235294122</v>
      </c>
      <c r="B20" s="1">
        <f t="shared" si="7"/>
        <v>10.411764705882353</v>
      </c>
      <c r="C20" s="1">
        <f t="shared" si="1"/>
        <v>177.66388193605826</v>
      </c>
      <c r="D20" s="1">
        <f t="shared" si="2"/>
        <v>2.9610646989343046</v>
      </c>
      <c r="E20" s="3">
        <f t="shared" si="3"/>
        <v>802.36976428899948</v>
      </c>
      <c r="F20" s="9">
        <f t="shared" si="8"/>
        <v>13.372829404816658</v>
      </c>
      <c r="G20">
        <v>34</v>
      </c>
      <c r="J20" s="3">
        <f t="shared" si="10"/>
        <v>947.54070365897701</v>
      </c>
      <c r="K20" s="3">
        <f t="shared" si="10"/>
        <v>236.88517591474425</v>
      </c>
      <c r="L20" s="3">
        <f t="shared" si="10"/>
        <v>177.6638819360582</v>
      </c>
      <c r="M20" s="3">
        <f t="shared" si="10"/>
        <v>101.52221824917609</v>
      </c>
      <c r="N20" s="3">
        <f t="shared" si="10"/>
        <v>17.583229552434627</v>
      </c>
      <c r="O20" s="3">
        <v>159.58000000000001</v>
      </c>
      <c r="P20" s="1">
        <v>5.2568000000000001</v>
      </c>
      <c r="Q20" s="1">
        <v>54.976999999999997</v>
      </c>
      <c r="R20" s="1">
        <v>35.634</v>
      </c>
      <c r="S20" s="1">
        <v>63.850999999999999</v>
      </c>
      <c r="T20" s="1">
        <f t="shared" si="9"/>
        <v>344.65471863642057</v>
      </c>
      <c r="U20" s="1">
        <f t="shared" si="5"/>
        <v>5.4257200000000001</v>
      </c>
      <c r="V20" s="1"/>
      <c r="W20" s="1">
        <f t="shared" si="6"/>
        <v>2255.1011097693081</v>
      </c>
    </row>
    <row r="21" spans="1:23">
      <c r="A21" s="3">
        <f t="shared" si="0"/>
        <v>590</v>
      </c>
      <c r="B21" s="1">
        <f t="shared" si="7"/>
        <v>9.8333333333333339</v>
      </c>
      <c r="C21" s="1">
        <f t="shared" si="1"/>
        <v>184.67836294218137</v>
      </c>
      <c r="D21" s="1">
        <f t="shared" si="2"/>
        <v>3.077972715703023</v>
      </c>
      <c r="E21" s="3">
        <f t="shared" si="3"/>
        <v>774.67836294218137</v>
      </c>
      <c r="F21" s="9">
        <f t="shared" si="8"/>
        <v>12.911306049036357</v>
      </c>
      <c r="G21">
        <v>36</v>
      </c>
      <c r="J21" s="3">
        <f t="shared" si="10"/>
        <v>984.95126902496736</v>
      </c>
      <c r="K21" s="3">
        <f t="shared" si="10"/>
        <v>246.23781725624184</v>
      </c>
      <c r="L21" s="3">
        <f t="shared" si="10"/>
        <v>184.67836294218139</v>
      </c>
      <c r="M21" s="3">
        <f t="shared" si="10"/>
        <v>105.53049310981795</v>
      </c>
      <c r="N21" s="3">
        <f t="shared" si="10"/>
        <v>18.277446229329293</v>
      </c>
      <c r="O21" s="3">
        <v>165.11</v>
      </c>
      <c r="P21" s="1">
        <v>4.9644000000000004</v>
      </c>
      <c r="Q21" s="1">
        <v>55.421999999999997</v>
      </c>
      <c r="R21" s="1">
        <v>39.950000000000003</v>
      </c>
      <c r="S21" s="1">
        <v>64.909000000000006</v>
      </c>
      <c r="T21" s="1">
        <f t="shared" si="9"/>
        <v>333.1112591605596</v>
      </c>
      <c r="U21" s="1">
        <f t="shared" si="5"/>
        <v>5.9439600000000006</v>
      </c>
      <c r="V21" s="1"/>
      <c r="W21" s="1">
        <f t="shared" si="6"/>
        <v>2470.4980707490208</v>
      </c>
    </row>
    <row r="22" spans="1:23">
      <c r="A22" s="3">
        <f t="shared" si="0"/>
        <v>558.9473684210526</v>
      </c>
      <c r="B22" s="1">
        <f t="shared" si="7"/>
        <v>9.3157894736842106</v>
      </c>
      <c r="C22" s="1">
        <f t="shared" si="1"/>
        <v>191.95257328208299</v>
      </c>
      <c r="D22" s="1">
        <f t="shared" si="2"/>
        <v>3.1992095547013832</v>
      </c>
      <c r="E22" s="3">
        <f t="shared" si="3"/>
        <v>750.8999417031356</v>
      </c>
      <c r="F22" s="9">
        <f t="shared" si="8"/>
        <v>12.514999028385594</v>
      </c>
      <c r="G22">
        <v>38</v>
      </c>
      <c r="J22" s="3">
        <f t="shared" si="10"/>
        <v>1023.7470575044426</v>
      </c>
      <c r="K22" s="3">
        <f t="shared" si="10"/>
        <v>255.93676437611066</v>
      </c>
      <c r="L22" s="3">
        <f t="shared" si="10"/>
        <v>191.95257328208302</v>
      </c>
      <c r="M22" s="3">
        <f t="shared" si="10"/>
        <v>109.68718473261885</v>
      </c>
      <c r="N22" s="3">
        <f t="shared" si="10"/>
        <v>18.997368077402029</v>
      </c>
      <c r="O22" s="3">
        <v>170.82</v>
      </c>
      <c r="P22" s="1">
        <v>4.7027000000000001</v>
      </c>
      <c r="Q22" s="1">
        <v>55.715000000000003</v>
      </c>
      <c r="R22" s="1">
        <v>44.512999999999998</v>
      </c>
      <c r="S22" s="1">
        <v>66.027000000000001</v>
      </c>
      <c r="T22" s="1">
        <f t="shared" si="9"/>
        <v>321.97634937360965</v>
      </c>
      <c r="U22" s="1">
        <f t="shared" si="5"/>
        <v>6.4911599999999998</v>
      </c>
      <c r="V22" s="1"/>
      <c r="W22" s="1">
        <f t="shared" si="6"/>
        <v>2697.93172513328</v>
      </c>
    </row>
    <row r="23" spans="1:23">
      <c r="A23" s="3">
        <f t="shared" si="0"/>
        <v>531</v>
      </c>
      <c r="B23" s="1">
        <f t="shared" si="7"/>
        <v>8.85</v>
      </c>
      <c r="C23" s="1">
        <f t="shared" si="1"/>
        <v>199.31998228165423</v>
      </c>
      <c r="D23" s="1">
        <f t="shared" si="2"/>
        <v>3.3219997046942371</v>
      </c>
      <c r="E23" s="3">
        <f t="shared" si="3"/>
        <v>730.31998228165423</v>
      </c>
      <c r="F23" s="9">
        <f t="shared" si="8"/>
        <v>12.171999704694237</v>
      </c>
      <c r="G23">
        <v>40</v>
      </c>
      <c r="J23" s="3">
        <f t="shared" si="10"/>
        <v>1063.0399055021562</v>
      </c>
      <c r="K23" s="3">
        <f t="shared" si="10"/>
        <v>265.75997637553905</v>
      </c>
      <c r="L23" s="3">
        <f t="shared" si="10"/>
        <v>199.31998228165426</v>
      </c>
      <c r="M23" s="3">
        <f t="shared" si="10"/>
        <v>113.89713273237386</v>
      </c>
      <c r="N23" s="3">
        <f t="shared" si="10"/>
        <v>19.726513710349291</v>
      </c>
      <c r="O23" s="3">
        <v>176.56</v>
      </c>
      <c r="P23" s="1">
        <v>4.4672000000000001</v>
      </c>
      <c r="Q23" s="1">
        <v>55.72</v>
      </c>
      <c r="R23" s="1">
        <v>49.323</v>
      </c>
      <c r="S23" s="1">
        <v>67.198999999999998</v>
      </c>
      <c r="T23" s="1">
        <f t="shared" si="9"/>
        <v>311.50883552333482</v>
      </c>
      <c r="U23" s="1">
        <f t="shared" si="5"/>
        <v>7.0623999999999993</v>
      </c>
      <c r="V23" s="1"/>
      <c r="W23" s="1">
        <f t="shared" si="6"/>
        <v>2935.3571650646845</v>
      </c>
    </row>
    <row r="24" spans="1:23">
      <c r="A24" s="3">
        <f t="shared" si="0"/>
        <v>505.71428571428572</v>
      </c>
      <c r="B24" s="1">
        <f t="shared" si="7"/>
        <v>8.4285714285714288</v>
      </c>
      <c r="C24" s="1">
        <f t="shared" si="1"/>
        <v>207.1779936869803</v>
      </c>
      <c r="D24" s="1">
        <f t="shared" si="2"/>
        <v>3.4529665614496707</v>
      </c>
      <c r="E24" s="3">
        <f t="shared" si="3"/>
        <v>712.89227940126602</v>
      </c>
      <c r="F24" s="9">
        <f t="shared" si="8"/>
        <v>11.8815379900211</v>
      </c>
      <c r="G24">
        <v>42</v>
      </c>
      <c r="J24" s="3">
        <f t="shared" ref="J24:N33" si="11">($O24/J$3*60*$A$2)+($W24/J$3*60)</f>
        <v>1104.9492996638946</v>
      </c>
      <c r="K24" s="3">
        <f t="shared" si="11"/>
        <v>276.23732491597366</v>
      </c>
      <c r="L24" s="3">
        <f t="shared" si="11"/>
        <v>207.17799368698027</v>
      </c>
      <c r="M24" s="3">
        <f t="shared" si="11"/>
        <v>118.38742496398871</v>
      </c>
      <c r="N24" s="3">
        <f t="shared" si="11"/>
        <v>20.504213808195985</v>
      </c>
      <c r="O24" s="3">
        <v>182.68</v>
      </c>
      <c r="P24" s="1">
        <v>4.2541000000000002</v>
      </c>
      <c r="Q24" s="1">
        <v>55.725000000000001</v>
      </c>
      <c r="R24" s="1">
        <v>54.378999999999998</v>
      </c>
      <c r="S24" s="1">
        <v>68.471000000000004</v>
      </c>
      <c r="T24" s="1">
        <f t="shared" si="9"/>
        <v>301.07291438581126</v>
      </c>
      <c r="U24" s="1">
        <f t="shared" si="5"/>
        <v>7.6725600000000007</v>
      </c>
      <c r="V24" s="1"/>
      <c r="W24" s="1">
        <f t="shared" si="6"/>
        <v>3188.9589899168409</v>
      </c>
    </row>
    <row r="25" spans="1:23">
      <c r="A25" s="3">
        <f t="shared" si="0"/>
        <v>482.72727272727269</v>
      </c>
      <c r="B25" s="1">
        <f t="shared" si="7"/>
        <v>8.045454545454545</v>
      </c>
      <c r="C25" s="1">
        <f t="shared" si="1"/>
        <v>215.48695830101548</v>
      </c>
      <c r="D25" s="1">
        <f t="shared" si="2"/>
        <v>3.5914493050169245</v>
      </c>
      <c r="E25" s="3">
        <f t="shared" si="3"/>
        <v>698.21423102828817</v>
      </c>
      <c r="F25" s="9">
        <f t="shared" si="8"/>
        <v>11.636903850471469</v>
      </c>
      <c r="G25">
        <v>44</v>
      </c>
      <c r="I25" s="1"/>
      <c r="J25" s="3">
        <f t="shared" si="11"/>
        <v>1149.2637776054162</v>
      </c>
      <c r="K25" s="3">
        <f t="shared" si="11"/>
        <v>287.31594440135405</v>
      </c>
      <c r="L25" s="3">
        <f t="shared" si="11"/>
        <v>215.48695830101551</v>
      </c>
      <c r="M25" s="3">
        <f t="shared" si="11"/>
        <v>123.13540474343742</v>
      </c>
      <c r="N25" s="3">
        <f t="shared" si="11"/>
        <v>21.326544326698439</v>
      </c>
      <c r="O25" s="3">
        <v>189.14</v>
      </c>
      <c r="P25" s="1">
        <v>4.0603999999999996</v>
      </c>
      <c r="Q25" s="1">
        <v>55.731000000000002</v>
      </c>
      <c r="R25" s="1">
        <v>59.682000000000002</v>
      </c>
      <c r="S25" s="1">
        <v>69.816000000000003</v>
      </c>
      <c r="T25" s="1">
        <f t="shared" si="9"/>
        <v>290.78989108596807</v>
      </c>
      <c r="U25" s="1">
        <f t="shared" si="5"/>
        <v>8.3221600000000002</v>
      </c>
      <c r="V25" s="1"/>
      <c r="W25" s="1">
        <f t="shared" si="6"/>
        <v>3458.9533281624826</v>
      </c>
    </row>
    <row r="26" spans="1:23">
      <c r="A26" s="3">
        <f t="shared" si="0"/>
        <v>461.73913043478262</v>
      </c>
      <c r="B26" s="1">
        <f t="shared" si="7"/>
        <v>7.6956521739130439</v>
      </c>
      <c r="C26" s="1">
        <f t="shared" si="1"/>
        <v>224.24073048658363</v>
      </c>
      <c r="D26" s="1">
        <f t="shared" si="2"/>
        <v>3.7373455081097271</v>
      </c>
      <c r="E26" s="3">
        <f t="shared" si="3"/>
        <v>685.97986092136625</v>
      </c>
      <c r="F26" s="9">
        <f t="shared" si="8"/>
        <v>11.432997682022771</v>
      </c>
      <c r="G26">
        <v>46</v>
      </c>
      <c r="I26" s="1"/>
      <c r="J26" s="3">
        <f t="shared" si="11"/>
        <v>1195.9505625951126</v>
      </c>
      <c r="K26" s="3">
        <f t="shared" si="11"/>
        <v>298.98764064877815</v>
      </c>
      <c r="L26" s="3">
        <f t="shared" si="11"/>
        <v>224.2407304865836</v>
      </c>
      <c r="M26" s="3">
        <f t="shared" si="11"/>
        <v>128.1375602780478</v>
      </c>
      <c r="N26" s="3">
        <f t="shared" si="11"/>
        <v>22.192897037847448</v>
      </c>
      <c r="O26" s="3">
        <v>195.93</v>
      </c>
      <c r="P26" s="1">
        <v>3.8835000000000002</v>
      </c>
      <c r="Q26" s="1">
        <v>55.735999999999997</v>
      </c>
      <c r="R26" s="1">
        <v>65.230999999999995</v>
      </c>
      <c r="S26" s="1">
        <v>71.227999999999994</v>
      </c>
      <c r="T26" s="1">
        <f t="shared" si="9"/>
        <v>280.71249936201701</v>
      </c>
      <c r="U26" s="1">
        <f t="shared" si="5"/>
        <v>9.0127800000000011</v>
      </c>
      <c r="V26" s="1"/>
      <c r="W26" s="1">
        <f t="shared" si="6"/>
        <v>3745.9968778533771</v>
      </c>
    </row>
    <row r="27" spans="1:23">
      <c r="A27" s="3">
        <f t="shared" si="0"/>
        <v>442.5</v>
      </c>
      <c r="B27" s="1">
        <f t="shared" si="7"/>
        <v>7.375</v>
      </c>
      <c r="C27" s="1">
        <f t="shared" si="1"/>
        <v>233.42145989563392</v>
      </c>
      <c r="D27" s="1">
        <f t="shared" si="2"/>
        <v>3.8903576649272313</v>
      </c>
      <c r="E27" s="3">
        <f t="shared" si="3"/>
        <v>675.92145989563392</v>
      </c>
      <c r="F27" s="9">
        <f t="shared" si="8"/>
        <v>11.265357664927231</v>
      </c>
      <c r="G27">
        <v>48</v>
      </c>
      <c r="I27" s="1"/>
      <c r="J27" s="3">
        <f t="shared" si="11"/>
        <v>1244.9144527767141</v>
      </c>
      <c r="K27" s="3">
        <f t="shared" si="11"/>
        <v>311.22861319417854</v>
      </c>
      <c r="L27" s="3">
        <f t="shared" si="11"/>
        <v>233.42145989563389</v>
      </c>
      <c r="M27" s="3">
        <f t="shared" si="11"/>
        <v>133.38369136893365</v>
      </c>
      <c r="N27" s="3">
        <f t="shared" si="11"/>
        <v>23.101505309258613</v>
      </c>
      <c r="O27" s="3">
        <v>203.03</v>
      </c>
      <c r="P27" s="1">
        <v>3.7212999999999998</v>
      </c>
      <c r="Q27" s="1">
        <v>55.741999999999997</v>
      </c>
      <c r="R27" s="1">
        <v>71.027000000000001</v>
      </c>
      <c r="S27" s="1">
        <v>72.7</v>
      </c>
      <c r="T27" s="1">
        <f t="shared" si="9"/>
        <v>270.89592671033836</v>
      </c>
      <c r="U27" s="1">
        <f t="shared" si="5"/>
        <v>9.7454400000000003</v>
      </c>
      <c r="V27" s="1"/>
      <c r="W27" s="1">
        <f t="shared" si="6"/>
        <v>4050.5135833014247</v>
      </c>
    </row>
    <row r="28" spans="1:23">
      <c r="A28" s="3">
        <f t="shared" si="0"/>
        <v>424.8</v>
      </c>
      <c r="B28" s="1">
        <f t="shared" si="7"/>
        <v>7.08</v>
      </c>
      <c r="C28" s="1">
        <f t="shared" si="1"/>
        <v>243.08017364240624</v>
      </c>
      <c r="D28" s="1">
        <f t="shared" si="2"/>
        <v>4.0513362273734366</v>
      </c>
      <c r="E28" s="3">
        <f t="shared" si="3"/>
        <v>667.88017364240625</v>
      </c>
      <c r="F28" s="9">
        <f t="shared" si="8"/>
        <v>11.131336227373437</v>
      </c>
      <c r="G28">
        <v>50</v>
      </c>
      <c r="I28" s="1"/>
      <c r="J28" s="3">
        <f t="shared" si="11"/>
        <v>1296.4275927594999</v>
      </c>
      <c r="K28" s="3">
        <f t="shared" si="11"/>
        <v>324.10689818987498</v>
      </c>
      <c r="L28" s="3">
        <f t="shared" si="11"/>
        <v>243.08017364240624</v>
      </c>
      <c r="M28" s="3">
        <f t="shared" si="11"/>
        <v>138.90295636708927</v>
      </c>
      <c r="N28" s="3">
        <f t="shared" si="11"/>
        <v>24.057419247083502</v>
      </c>
      <c r="O28" s="3">
        <v>210.48</v>
      </c>
      <c r="P28" s="1">
        <v>3.5720000000000001</v>
      </c>
      <c r="Q28" s="1">
        <v>55.749000000000002</v>
      </c>
      <c r="R28" s="1">
        <v>77.069000000000003</v>
      </c>
      <c r="S28" s="1">
        <v>74.25</v>
      </c>
      <c r="T28" s="1">
        <f t="shared" si="9"/>
        <v>261.30748764728241</v>
      </c>
      <c r="U28" s="1">
        <f t="shared" si="5"/>
        <v>10.523999999999999</v>
      </c>
      <c r="V28" s="1"/>
      <c r="W28" s="1">
        <f t="shared" si="6"/>
        <v>4374.107782784994</v>
      </c>
    </row>
    <row r="29" spans="1:23">
      <c r="A29" s="3">
        <f t="shared" si="0"/>
        <v>408.46153846153845</v>
      </c>
      <c r="B29" s="1">
        <f t="shared" si="7"/>
        <v>6.8076923076923075</v>
      </c>
      <c r="C29" s="1">
        <f t="shared" si="1"/>
        <v>253.19912528676946</v>
      </c>
      <c r="D29" s="1">
        <f t="shared" si="2"/>
        <v>4.2199854214461583</v>
      </c>
      <c r="E29" s="3">
        <f t="shared" si="3"/>
        <v>661.66066374830791</v>
      </c>
      <c r="F29" s="9">
        <f t="shared" si="8"/>
        <v>11.027677729138466</v>
      </c>
      <c r="G29">
        <v>52</v>
      </c>
      <c r="I29" s="1"/>
      <c r="J29" s="3">
        <f t="shared" si="11"/>
        <v>1350.3953348627706</v>
      </c>
      <c r="K29" s="3">
        <f t="shared" si="11"/>
        <v>337.59883371569265</v>
      </c>
      <c r="L29" s="3">
        <f t="shared" si="11"/>
        <v>253.19912528676946</v>
      </c>
      <c r="M29" s="3">
        <f t="shared" si="11"/>
        <v>144.68521444958256</v>
      </c>
      <c r="N29" s="3">
        <f t="shared" si="11"/>
        <v>25.058882502608114</v>
      </c>
      <c r="O29" s="3">
        <v>218.26</v>
      </c>
      <c r="P29" s="1">
        <v>3.4342999999999999</v>
      </c>
      <c r="Q29" s="1">
        <v>55.755000000000003</v>
      </c>
      <c r="R29" s="1">
        <v>83.356999999999999</v>
      </c>
      <c r="S29" s="1">
        <v>75.873999999999995</v>
      </c>
      <c r="T29" s="1">
        <f t="shared" si="9"/>
        <v>251.99303582882803</v>
      </c>
      <c r="U29" s="1">
        <f t="shared" si="5"/>
        <v>11.34952</v>
      </c>
      <c r="V29" s="1"/>
      <c r="W29" s="1">
        <f t="shared" si="6"/>
        <v>4717.2200458831194</v>
      </c>
    </row>
    <row r="30" spans="1:23">
      <c r="A30" s="3">
        <f t="shared" si="0"/>
        <v>393.33333333333331</v>
      </c>
      <c r="B30" s="1">
        <f t="shared" si="7"/>
        <v>6.5555555555555554</v>
      </c>
      <c r="C30" s="1">
        <f t="shared" si="1"/>
        <v>263.74850000000009</v>
      </c>
      <c r="D30" s="1">
        <f t="shared" si="2"/>
        <v>4.3958083333333349</v>
      </c>
      <c r="E30" s="3">
        <f t="shared" si="3"/>
        <v>657.08183333333341</v>
      </c>
      <c r="F30" s="9">
        <f t="shared" si="8"/>
        <v>10.95136388888889</v>
      </c>
      <c r="G30">
        <v>54</v>
      </c>
      <c r="I30" s="1"/>
      <c r="J30" s="3">
        <f t="shared" si="11"/>
        <v>1406.6586666666665</v>
      </c>
      <c r="K30" s="3">
        <f t="shared" si="11"/>
        <v>351.66466666666662</v>
      </c>
      <c r="L30" s="3">
        <f t="shared" si="11"/>
        <v>263.74850000000004</v>
      </c>
      <c r="M30" s="3">
        <f t="shared" si="11"/>
        <v>150.71342857142858</v>
      </c>
      <c r="N30" s="3">
        <f t="shared" si="11"/>
        <v>26.102944329896903</v>
      </c>
      <c r="O30" s="3">
        <v>226.34</v>
      </c>
      <c r="P30" s="1">
        <v>3.3067000000000002</v>
      </c>
      <c r="Q30" s="1">
        <v>55.762</v>
      </c>
      <c r="R30" s="1">
        <v>89.891999999999996</v>
      </c>
      <c r="S30" s="1">
        <v>77.540999999999997</v>
      </c>
      <c r="T30" s="1">
        <f t="shared" si="9"/>
        <v>242.99726075815144</v>
      </c>
      <c r="U30" s="1">
        <f t="shared" si="5"/>
        <v>12.22236</v>
      </c>
      <c r="V30" s="1"/>
      <c r="W30" s="1">
        <f>$I$15/$I$17*$I$12*1000</f>
        <v>5080</v>
      </c>
    </row>
    <row r="31" spans="1:23">
      <c r="A31" s="3">
        <f t="shared" si="0"/>
        <v>379.28571428571428</v>
      </c>
      <c r="B31" s="1">
        <f t="shared" si="7"/>
        <v>6.3214285714285712</v>
      </c>
      <c r="C31" s="1">
        <f t="shared" si="1"/>
        <v>274.70956421673071</v>
      </c>
      <c r="D31" s="1">
        <f t="shared" si="2"/>
        <v>4.5784927369455115</v>
      </c>
      <c r="E31" s="3">
        <f t="shared" si="3"/>
        <v>653.99527850244499</v>
      </c>
      <c r="F31" s="9">
        <f t="shared" si="8"/>
        <v>10.899921308374083</v>
      </c>
      <c r="G31">
        <v>56</v>
      </c>
      <c r="I31" s="1"/>
      <c r="J31" s="3">
        <f t="shared" si="11"/>
        <v>1465.1176758225633</v>
      </c>
      <c r="K31" s="3">
        <f t="shared" si="11"/>
        <v>366.27941895564084</v>
      </c>
      <c r="L31" s="3">
        <f t="shared" si="11"/>
        <v>274.70956421673066</v>
      </c>
      <c r="M31" s="3">
        <f t="shared" si="11"/>
        <v>156.97689383813179</v>
      </c>
      <c r="N31" s="3">
        <f t="shared" si="11"/>
        <v>27.187750685367156</v>
      </c>
      <c r="O31" s="3">
        <v>234.7</v>
      </c>
      <c r="P31" s="1">
        <v>3.1882000000000001</v>
      </c>
      <c r="Q31" s="1">
        <v>55.77</v>
      </c>
      <c r="R31" s="1">
        <v>96.674000000000007</v>
      </c>
      <c r="S31" s="1">
        <v>79.23</v>
      </c>
      <c r="T31" s="1">
        <f t="shared" si="9"/>
        <v>234.34171282488285</v>
      </c>
      <c r="U31" s="1">
        <f t="shared" si="5"/>
        <v>13.143199999999998</v>
      </c>
      <c r="V31" s="1"/>
      <c r="W31" s="1">
        <f t="shared" ref="W31:W64" si="12">U31*$W$30/$U$30</f>
        <v>5462.7302746769028</v>
      </c>
    </row>
    <row r="32" spans="1:23">
      <c r="A32" s="3">
        <f t="shared" si="0"/>
        <v>366.20689655172418</v>
      </c>
      <c r="B32" s="1">
        <f t="shared" si="7"/>
        <v>6.1034482758620694</v>
      </c>
      <c r="C32" s="1">
        <f t="shared" si="1"/>
        <v>286.08668206958396</v>
      </c>
      <c r="D32" s="1">
        <f t="shared" si="2"/>
        <v>4.7681113678263998</v>
      </c>
      <c r="E32" s="3">
        <f t="shared" si="3"/>
        <v>652.29357862130814</v>
      </c>
      <c r="F32" s="9">
        <f t="shared" si="8"/>
        <v>10.871559643688469</v>
      </c>
      <c r="G32">
        <v>58</v>
      </c>
      <c r="I32" s="1"/>
      <c r="J32" s="3">
        <f t="shared" si="11"/>
        <v>1525.7956377044477</v>
      </c>
      <c r="K32" s="3">
        <f t="shared" si="11"/>
        <v>381.44890942611192</v>
      </c>
      <c r="L32" s="3">
        <f t="shared" si="11"/>
        <v>286.08668206958396</v>
      </c>
      <c r="M32" s="3">
        <f t="shared" si="11"/>
        <v>163.47810403976226</v>
      </c>
      <c r="N32" s="3">
        <f t="shared" si="11"/>
        <v>28.313733483175316</v>
      </c>
      <c r="O32" s="3">
        <v>243.34</v>
      </c>
      <c r="P32" s="1">
        <v>3.0779000000000001</v>
      </c>
      <c r="Q32" s="1">
        <v>55.777000000000001</v>
      </c>
      <c r="R32" s="1">
        <v>103.7</v>
      </c>
      <c r="S32" s="1">
        <v>80.956000000000003</v>
      </c>
      <c r="T32" s="1">
        <f t="shared" si="9"/>
        <v>226.02120489849594</v>
      </c>
      <c r="U32" s="1">
        <f t="shared" si="5"/>
        <v>14.113719999999999</v>
      </c>
      <c r="V32" s="1"/>
      <c r="W32" s="1">
        <f t="shared" si="12"/>
        <v>5866.1091311334312</v>
      </c>
    </row>
    <row r="33" spans="1:23">
      <c r="A33" s="3">
        <f t="shared" si="0"/>
        <v>354</v>
      </c>
      <c r="B33" s="1">
        <f t="shared" si="7"/>
        <v>5.9</v>
      </c>
      <c r="C33" s="1">
        <f t="shared" si="1"/>
        <v>297.96687802273868</v>
      </c>
      <c r="D33" s="1">
        <f t="shared" si="2"/>
        <v>4.9661146337123103</v>
      </c>
      <c r="E33" s="3">
        <f t="shared" si="3"/>
        <v>651.96687802273868</v>
      </c>
      <c r="F33" s="9">
        <f t="shared" si="8"/>
        <v>10.866114633712311</v>
      </c>
      <c r="G33">
        <v>60</v>
      </c>
      <c r="I33" s="1"/>
      <c r="J33" s="3">
        <f t="shared" si="11"/>
        <v>1589.1566827879394</v>
      </c>
      <c r="K33" s="3">
        <f t="shared" si="11"/>
        <v>397.28917069698485</v>
      </c>
      <c r="L33" s="3">
        <f t="shared" si="11"/>
        <v>297.96687802273868</v>
      </c>
      <c r="M33" s="3">
        <f t="shared" si="11"/>
        <v>170.26678744156496</v>
      </c>
      <c r="N33" s="3">
        <f t="shared" si="11"/>
        <v>29.489505453796813</v>
      </c>
      <c r="O33" s="3">
        <v>252.33</v>
      </c>
      <c r="P33" s="1">
        <v>2.9748999999999999</v>
      </c>
      <c r="Q33" s="1">
        <v>55.784999999999997</v>
      </c>
      <c r="R33" s="1">
        <v>110.97</v>
      </c>
      <c r="S33" s="1">
        <v>82.766000000000005</v>
      </c>
      <c r="T33" s="1">
        <f t="shared" si="9"/>
        <v>217.96853326992431</v>
      </c>
      <c r="U33" s="1">
        <f t="shared" si="5"/>
        <v>15.139800000000001</v>
      </c>
      <c r="V33" s="1"/>
      <c r="W33" s="1">
        <f t="shared" si="12"/>
        <v>6292.5804836381849</v>
      </c>
    </row>
    <row r="34" spans="1:23">
      <c r="A34" s="3">
        <f t="shared" si="0"/>
        <v>342.58064516129036</v>
      </c>
      <c r="B34" s="1">
        <f t="shared" si="7"/>
        <v>5.709677419354839</v>
      </c>
      <c r="C34" s="1">
        <f t="shared" si="1"/>
        <v>310.30816495095871</v>
      </c>
      <c r="D34" s="1">
        <f t="shared" si="2"/>
        <v>5.1718027491826453</v>
      </c>
      <c r="E34" s="3">
        <f t="shared" si="3"/>
        <v>652.88881011224908</v>
      </c>
      <c r="F34" s="9">
        <f t="shared" si="8"/>
        <v>10.881480168537484</v>
      </c>
      <c r="G34">
        <v>62</v>
      </c>
      <c r="I34" s="1"/>
      <c r="J34" s="3">
        <f t="shared" ref="J34:N43" si="13">($O34/J$3*60*$A$2)+($W34/J$3*60)</f>
        <v>1654.9768797384465</v>
      </c>
      <c r="K34" s="3">
        <f t="shared" si="13"/>
        <v>413.74421993461164</v>
      </c>
      <c r="L34" s="3">
        <f t="shared" si="13"/>
        <v>310.30816495095871</v>
      </c>
      <c r="M34" s="3">
        <f t="shared" si="13"/>
        <v>177.31895140054783</v>
      </c>
      <c r="N34" s="3">
        <f t="shared" si="13"/>
        <v>30.710911170404167</v>
      </c>
      <c r="O34" s="3">
        <v>261.63</v>
      </c>
      <c r="P34" s="1">
        <v>2.8784999999999998</v>
      </c>
      <c r="Q34" s="1">
        <v>55.792999999999999</v>
      </c>
      <c r="R34" s="1">
        <v>118.49</v>
      </c>
      <c r="S34" s="1">
        <v>84.64</v>
      </c>
      <c r="T34" s="1">
        <f t="shared" si="9"/>
        <v>210.22054045789855</v>
      </c>
      <c r="U34" s="1">
        <f t="shared" si="5"/>
        <v>16.221059999999998</v>
      </c>
      <c r="V34" s="1"/>
      <c r="W34" s="1">
        <f t="shared" si="12"/>
        <v>6741.986392153397</v>
      </c>
    </row>
    <row r="35" spans="1:23">
      <c r="A35" s="3">
        <f t="shared" si="0"/>
        <v>331.875</v>
      </c>
      <c r="B35" s="1">
        <f t="shared" si="7"/>
        <v>5.53125</v>
      </c>
      <c r="C35" s="1">
        <f t="shared" si="1"/>
        <v>323.35362510677146</v>
      </c>
      <c r="D35" s="1">
        <f t="shared" si="2"/>
        <v>5.3892270851128572</v>
      </c>
      <c r="E35" s="3">
        <f t="shared" si="3"/>
        <v>655.22862510677146</v>
      </c>
      <c r="F35" s="9">
        <f t="shared" si="8"/>
        <v>10.920477085112857</v>
      </c>
      <c r="G35">
        <v>64</v>
      </c>
      <c r="J35" s="3">
        <f t="shared" si="13"/>
        <v>1724.552667236115</v>
      </c>
      <c r="K35" s="3">
        <f t="shared" si="13"/>
        <v>431.13816680902875</v>
      </c>
      <c r="L35" s="3">
        <f t="shared" si="13"/>
        <v>323.35362510677152</v>
      </c>
      <c r="M35" s="3">
        <f t="shared" si="13"/>
        <v>184.77350006101227</v>
      </c>
      <c r="N35" s="3">
        <f t="shared" si="13"/>
        <v>32.002008257989758</v>
      </c>
      <c r="O35" s="3">
        <v>271.44</v>
      </c>
      <c r="P35" s="1">
        <v>2.7881999999999998</v>
      </c>
      <c r="Q35" s="1">
        <v>55.997</v>
      </c>
      <c r="R35" s="1">
        <v>126.25</v>
      </c>
      <c r="S35" s="1">
        <v>86.590999999999994</v>
      </c>
      <c r="T35" s="1">
        <f t="shared" si="9"/>
        <v>202.62304745063366</v>
      </c>
      <c r="U35" s="1">
        <f t="shared" si="5"/>
        <v>17.372160000000001</v>
      </c>
      <c r="V35" s="1"/>
      <c r="W35" s="1">
        <f t="shared" si="12"/>
        <v>7220.4200170834447</v>
      </c>
    </row>
    <row r="36" spans="1:23">
      <c r="A36" s="3">
        <f t="shared" ref="A36:A64" si="14">$B$1/$G36*60</f>
        <v>321.81818181818181</v>
      </c>
      <c r="B36" s="1">
        <f t="shared" si="7"/>
        <v>5.3636363636363633</v>
      </c>
      <c r="C36" s="1">
        <f t="shared" ref="C36:C64" si="15">E36-A36</f>
        <v>336.95566919727452</v>
      </c>
      <c r="D36" s="1">
        <f t="shared" ref="D36:D64" si="16">F36-B36</f>
        <v>5.6159278199545763</v>
      </c>
      <c r="E36" s="3">
        <f t="shared" ref="E36:E64" si="17">IF($I$3=2,$K36+A36,IF($I$3=3,$L36+A36,IF($I$3=4,$M36+A36,IF($I$3=5,$N36+A36,$J36+A36))))</f>
        <v>658.77385101545633</v>
      </c>
      <c r="F36" s="9">
        <f t="shared" si="8"/>
        <v>10.97956418359094</v>
      </c>
      <c r="G36">
        <v>66</v>
      </c>
      <c r="J36" s="3">
        <f t="shared" si="13"/>
        <v>1797.0969023854639</v>
      </c>
      <c r="K36" s="3">
        <f t="shared" si="13"/>
        <v>449.27422559636597</v>
      </c>
      <c r="L36" s="3">
        <f t="shared" si="13"/>
        <v>336.95566919727452</v>
      </c>
      <c r="M36" s="3">
        <f t="shared" si="13"/>
        <v>192.54609668415685</v>
      </c>
      <c r="N36" s="3">
        <f t="shared" si="13"/>
        <v>33.348189941173558</v>
      </c>
      <c r="O36" s="3">
        <v>281.63</v>
      </c>
      <c r="P36" s="1">
        <v>2.7033999999999998</v>
      </c>
      <c r="Q36" s="1">
        <v>56.220999999999997</v>
      </c>
      <c r="R36" s="1">
        <v>134.26</v>
      </c>
      <c r="S36" s="1">
        <v>88.644000000000005</v>
      </c>
      <c r="T36" s="1">
        <f t="shared" si="9"/>
        <v>195.29169477683485</v>
      </c>
      <c r="U36" s="1">
        <f t="shared" ref="U36:U64" si="18">O36*G36/1000</f>
        <v>18.587579999999999</v>
      </c>
      <c r="V36" s="1"/>
      <c r="W36" s="1">
        <f t="shared" si="12"/>
        <v>7725.5870715639203</v>
      </c>
    </row>
    <row r="37" spans="1:23">
      <c r="A37" s="3">
        <f t="shared" si="14"/>
        <v>312.35294117647061</v>
      </c>
      <c r="B37" s="1">
        <f t="shared" si="7"/>
        <v>5.2058823529411766</v>
      </c>
      <c r="C37" s="1">
        <f t="shared" si="15"/>
        <v>351.03610493145345</v>
      </c>
      <c r="D37" s="1">
        <f t="shared" si="16"/>
        <v>5.8506017488575575</v>
      </c>
      <c r="E37" s="3">
        <f t="shared" si="17"/>
        <v>663.38904610792406</v>
      </c>
      <c r="F37" s="9">
        <f t="shared" si="8"/>
        <v>11.056484101798734</v>
      </c>
      <c r="G37">
        <v>68</v>
      </c>
      <c r="I37" s="1"/>
      <c r="J37" s="3">
        <f t="shared" si="13"/>
        <v>1872.1925596344186</v>
      </c>
      <c r="K37" s="3">
        <f t="shared" si="13"/>
        <v>468.04813990860464</v>
      </c>
      <c r="L37" s="3">
        <f t="shared" si="13"/>
        <v>351.03610493145351</v>
      </c>
      <c r="M37" s="3">
        <f t="shared" si="13"/>
        <v>200.59205996083057</v>
      </c>
      <c r="N37" s="3">
        <f t="shared" si="13"/>
        <v>34.741717601463442</v>
      </c>
      <c r="O37" s="3">
        <v>292.13</v>
      </c>
      <c r="P37" s="1">
        <v>2.6234000000000002</v>
      </c>
      <c r="Q37" s="1">
        <v>56.445</v>
      </c>
      <c r="R37" s="1">
        <v>142.51</v>
      </c>
      <c r="S37" s="1">
        <v>90.760999999999996</v>
      </c>
      <c r="T37" s="1">
        <f t="shared" si="9"/>
        <v>188.27234450415912</v>
      </c>
      <c r="U37" s="1">
        <f t="shared" si="18"/>
        <v>19.864840000000001</v>
      </c>
      <c r="V37" s="1"/>
      <c r="W37" s="1">
        <f t="shared" si="12"/>
        <v>8256.4567890325616</v>
      </c>
    </row>
    <row r="38" spans="1:23">
      <c r="A38" s="3">
        <f t="shared" si="14"/>
        <v>303.42857142857144</v>
      </c>
      <c r="B38" s="1">
        <f t="shared" si="7"/>
        <v>5.0571428571428578</v>
      </c>
      <c r="C38" s="1">
        <f t="shared" si="15"/>
        <v>365.61183241616186</v>
      </c>
      <c r="D38" s="1">
        <f t="shared" si="16"/>
        <v>6.0935305402693638</v>
      </c>
      <c r="E38" s="3">
        <f t="shared" si="17"/>
        <v>669.04040384473331</v>
      </c>
      <c r="F38" s="9">
        <f t="shared" si="8"/>
        <v>11.150673397412222</v>
      </c>
      <c r="G38">
        <v>70</v>
      </c>
      <c r="I38" s="1"/>
      <c r="J38" s="3">
        <f t="shared" si="13"/>
        <v>1949.9297728861966</v>
      </c>
      <c r="K38" s="3">
        <f t="shared" si="13"/>
        <v>487.48244322154915</v>
      </c>
      <c r="L38" s="3">
        <f t="shared" si="13"/>
        <v>365.61183241616186</v>
      </c>
      <c r="M38" s="3">
        <f t="shared" si="13"/>
        <v>208.92104709494964</v>
      </c>
      <c r="N38" s="3">
        <f t="shared" si="13"/>
        <v>36.184263826754162</v>
      </c>
      <c r="O38" s="3">
        <v>302.95</v>
      </c>
      <c r="P38" s="1">
        <v>2.548</v>
      </c>
      <c r="Q38" s="1">
        <v>56.668999999999997</v>
      </c>
      <c r="R38" s="1">
        <v>151</v>
      </c>
      <c r="S38" s="1">
        <v>92.94</v>
      </c>
      <c r="T38" s="1">
        <f t="shared" si="9"/>
        <v>181.54811024921605</v>
      </c>
      <c r="U38" s="1">
        <f t="shared" si="18"/>
        <v>21.206499999999998</v>
      </c>
      <c r="V38" s="1"/>
      <c r="W38" s="1">
        <f t="shared" si="12"/>
        <v>8814.0931865858965</v>
      </c>
    </row>
    <row r="39" spans="1:23">
      <c r="A39" s="3">
        <f t="shared" si="14"/>
        <v>295</v>
      </c>
      <c r="B39" s="1">
        <f t="shared" si="7"/>
        <v>4.916666666666667</v>
      </c>
      <c r="C39" s="1">
        <f t="shared" si="15"/>
        <v>380.66359854643451</v>
      </c>
      <c r="D39" s="1">
        <f t="shared" si="16"/>
        <v>6.3443933091072422</v>
      </c>
      <c r="E39" s="3">
        <f t="shared" si="17"/>
        <v>675.66359854643451</v>
      </c>
      <c r="F39" s="9">
        <f t="shared" si="8"/>
        <v>11.261059975773909</v>
      </c>
      <c r="G39">
        <v>72</v>
      </c>
      <c r="I39" s="1"/>
      <c r="J39" s="3">
        <f t="shared" si="13"/>
        <v>2030.2058589143176</v>
      </c>
      <c r="K39" s="3">
        <f t="shared" si="13"/>
        <v>507.55146472857939</v>
      </c>
      <c r="L39" s="3">
        <f t="shared" si="13"/>
        <v>380.66359854643457</v>
      </c>
      <c r="M39" s="3">
        <f t="shared" si="13"/>
        <v>217.52205631224837</v>
      </c>
      <c r="N39" s="3">
        <f t="shared" si="13"/>
        <v>37.673923155111048</v>
      </c>
      <c r="O39" s="3">
        <v>314.07</v>
      </c>
      <c r="P39" s="1">
        <v>2.4765999999999999</v>
      </c>
      <c r="Q39" s="1">
        <v>56.893999999999998</v>
      </c>
      <c r="R39" s="1">
        <v>159.74</v>
      </c>
      <c r="S39" s="1">
        <v>95.183000000000007</v>
      </c>
      <c r="T39" s="1">
        <f t="shared" si="9"/>
        <v>175.12019613461968</v>
      </c>
      <c r="U39" s="1">
        <f t="shared" si="18"/>
        <v>22.613040000000002</v>
      </c>
      <c r="V39" s="1"/>
      <c r="W39" s="1">
        <f t="shared" si="12"/>
        <v>9398.6957674295318</v>
      </c>
    </row>
    <row r="40" spans="1:23">
      <c r="A40" s="3">
        <f t="shared" si="14"/>
        <v>287.02702702702703</v>
      </c>
      <c r="B40" s="1">
        <f t="shared" si="7"/>
        <v>4.7837837837837842</v>
      </c>
      <c r="C40" s="1">
        <f t="shared" si="15"/>
        <v>396.14738999260368</v>
      </c>
      <c r="D40" s="1">
        <f t="shared" si="16"/>
        <v>6.6024564998767268</v>
      </c>
      <c r="E40" s="3">
        <f t="shared" si="17"/>
        <v>683.17441701963071</v>
      </c>
      <c r="F40" s="9">
        <f t="shared" si="8"/>
        <v>11.386240283660511</v>
      </c>
      <c r="G40">
        <v>74</v>
      </c>
      <c r="I40" s="1"/>
      <c r="J40" s="3">
        <f t="shared" si="13"/>
        <v>2112.7860799605533</v>
      </c>
      <c r="K40" s="3">
        <f t="shared" si="13"/>
        <v>528.19651999013831</v>
      </c>
      <c r="L40" s="3">
        <f t="shared" si="13"/>
        <v>396.14738999260373</v>
      </c>
      <c r="M40" s="3">
        <f t="shared" si="13"/>
        <v>226.36993713863069</v>
      </c>
      <c r="N40" s="3">
        <f t="shared" si="13"/>
        <v>39.206339628133975</v>
      </c>
      <c r="O40" s="3">
        <v>325.45</v>
      </c>
      <c r="P40" s="1">
        <v>2.4089999999999998</v>
      </c>
      <c r="Q40" s="1">
        <v>57.119</v>
      </c>
      <c r="R40" s="1">
        <v>168.72</v>
      </c>
      <c r="S40" s="1">
        <v>97.44</v>
      </c>
      <c r="T40" s="1">
        <f t="shared" si="9"/>
        <v>168.99677369795668</v>
      </c>
      <c r="U40" s="1">
        <f t="shared" si="18"/>
        <v>24.083299999999998</v>
      </c>
      <c r="V40" s="1"/>
      <c r="W40" s="1">
        <f t="shared" si="12"/>
        <v>10009.782398816595</v>
      </c>
    </row>
    <row r="41" spans="1:23">
      <c r="A41" s="3">
        <f t="shared" si="14"/>
        <v>279.4736842105263</v>
      </c>
      <c r="B41" s="1">
        <f t="shared" si="7"/>
        <v>4.6578947368421053</v>
      </c>
      <c r="C41" s="1">
        <f t="shared" si="15"/>
        <v>412.09170766447727</v>
      </c>
      <c r="D41" s="1">
        <f t="shared" si="16"/>
        <v>6.8681951277412869</v>
      </c>
      <c r="E41" s="3">
        <f t="shared" si="17"/>
        <v>691.56539187500357</v>
      </c>
      <c r="F41" s="9">
        <f t="shared" si="8"/>
        <v>11.526089864583392</v>
      </c>
      <c r="G41">
        <v>76</v>
      </c>
      <c r="I41" s="1"/>
      <c r="J41" s="3">
        <f t="shared" si="13"/>
        <v>2197.8224408772121</v>
      </c>
      <c r="K41" s="3">
        <f t="shared" si="13"/>
        <v>549.45561021930303</v>
      </c>
      <c r="L41" s="3">
        <f t="shared" si="13"/>
        <v>412.09170766447733</v>
      </c>
      <c r="M41" s="3">
        <f t="shared" si="13"/>
        <v>235.48097580827272</v>
      </c>
      <c r="N41" s="3">
        <f t="shared" si="13"/>
        <v>40.784333954422486</v>
      </c>
      <c r="O41" s="3">
        <v>337.11</v>
      </c>
      <c r="P41" s="1">
        <v>2.3450000000000002</v>
      </c>
      <c r="Q41" s="1">
        <v>57.344000000000001</v>
      </c>
      <c r="R41" s="1">
        <v>177.94</v>
      </c>
      <c r="S41" s="1">
        <v>99.716999999999999</v>
      </c>
      <c r="T41" s="1">
        <f t="shared" si="9"/>
        <v>163.15149357776392</v>
      </c>
      <c r="U41" s="1">
        <f t="shared" si="18"/>
        <v>25.620360000000002</v>
      </c>
      <c r="V41" s="1"/>
      <c r="W41" s="1">
        <f t="shared" si="12"/>
        <v>10648.633226316359</v>
      </c>
    </row>
    <row r="42" spans="1:23">
      <c r="A42" s="3">
        <f t="shared" si="14"/>
        <v>272.30769230769232</v>
      </c>
      <c r="B42" s="1">
        <f t="shared" si="7"/>
        <v>4.5384615384615383</v>
      </c>
      <c r="C42" s="1">
        <f t="shared" si="15"/>
        <v>428.29222021933566</v>
      </c>
      <c r="D42" s="1">
        <f t="shared" si="16"/>
        <v>7.1382036703222607</v>
      </c>
      <c r="E42" s="3">
        <f t="shared" si="17"/>
        <v>700.59991252702798</v>
      </c>
      <c r="F42" s="9">
        <f t="shared" si="8"/>
        <v>11.676665208783799</v>
      </c>
      <c r="G42">
        <v>78</v>
      </c>
      <c r="I42" s="1"/>
      <c r="J42" s="3">
        <f t="shared" si="13"/>
        <v>2284.2251745031235</v>
      </c>
      <c r="K42" s="3">
        <f t="shared" si="13"/>
        <v>571.05629362578088</v>
      </c>
      <c r="L42" s="3">
        <f t="shared" si="13"/>
        <v>428.29222021933572</v>
      </c>
      <c r="M42" s="3">
        <f t="shared" si="13"/>
        <v>244.73841155390613</v>
      </c>
      <c r="N42" s="3">
        <f t="shared" si="13"/>
        <v>42.387683650573429</v>
      </c>
      <c r="O42" s="3">
        <v>348.88</v>
      </c>
      <c r="P42" s="1">
        <v>2.2844000000000002</v>
      </c>
      <c r="Q42" s="1">
        <v>57.569000000000003</v>
      </c>
      <c r="R42" s="1">
        <v>187.41</v>
      </c>
      <c r="S42" s="1">
        <v>101.87</v>
      </c>
      <c r="T42" s="1">
        <f t="shared" si="9"/>
        <v>157.6473285943591</v>
      </c>
      <c r="U42" s="1">
        <f t="shared" si="18"/>
        <v>27.21264</v>
      </c>
      <c r="V42" s="1"/>
      <c r="W42" s="1">
        <f t="shared" si="12"/>
        <v>11310.435235093713</v>
      </c>
    </row>
    <row r="43" spans="1:23">
      <c r="A43" s="3">
        <f t="shared" si="14"/>
        <v>265.5</v>
      </c>
      <c r="B43" s="1">
        <f t="shared" si="7"/>
        <v>4.4249999999999998</v>
      </c>
      <c r="C43" s="1">
        <f t="shared" si="15"/>
        <v>445.05884609764405</v>
      </c>
      <c r="D43" s="1">
        <f t="shared" si="16"/>
        <v>7.4176474349607338</v>
      </c>
      <c r="E43" s="3">
        <f t="shared" si="17"/>
        <v>710.55884609764405</v>
      </c>
      <c r="F43" s="9">
        <f t="shared" si="8"/>
        <v>11.842647434960734</v>
      </c>
      <c r="G43">
        <v>80</v>
      </c>
      <c r="I43" s="1"/>
      <c r="J43" s="3">
        <f t="shared" si="13"/>
        <v>2373.6471791874346</v>
      </c>
      <c r="K43" s="3">
        <f t="shared" si="13"/>
        <v>593.41179479685866</v>
      </c>
      <c r="L43" s="3">
        <f t="shared" si="13"/>
        <v>445.05884609764405</v>
      </c>
      <c r="M43" s="3">
        <f t="shared" si="13"/>
        <v>254.31934062722519</v>
      </c>
      <c r="N43" s="3">
        <f t="shared" si="13"/>
        <v>44.047061057086417</v>
      </c>
      <c r="O43" s="3">
        <v>361.01</v>
      </c>
      <c r="P43" s="1">
        <v>2.2267999999999999</v>
      </c>
      <c r="Q43" s="1">
        <v>57.795000000000002</v>
      </c>
      <c r="R43" s="1">
        <v>197.12</v>
      </c>
      <c r="S43" s="1">
        <v>104.14</v>
      </c>
      <c r="T43" s="1">
        <f t="shared" si="9"/>
        <v>152.35035040580593</v>
      </c>
      <c r="U43" s="1">
        <f t="shared" si="18"/>
        <v>28.880800000000001</v>
      </c>
      <c r="V43" s="1"/>
      <c r="W43" s="1">
        <f t="shared" si="12"/>
        <v>12003.77537562304</v>
      </c>
    </row>
    <row r="44" spans="1:23">
      <c r="A44" s="3">
        <f t="shared" si="14"/>
        <v>259.02439024390247</v>
      </c>
      <c r="B44" s="1">
        <f t="shared" si="7"/>
        <v>4.3170731707317076</v>
      </c>
      <c r="C44" s="1">
        <f t="shared" si="15"/>
        <v>462.18673441708478</v>
      </c>
      <c r="D44" s="1">
        <f t="shared" si="16"/>
        <v>7.7031122402847467</v>
      </c>
      <c r="E44" s="3">
        <f t="shared" si="17"/>
        <v>721.21112466098725</v>
      </c>
      <c r="F44" s="9">
        <f t="shared" si="8"/>
        <v>12.020185411016454</v>
      </c>
      <c r="G44">
        <v>82</v>
      </c>
      <c r="I44" s="1"/>
      <c r="J44" s="3">
        <f t="shared" ref="J44:N53" si="19">($O44/J$3*60*$A$2)+($W44/J$3*60)</f>
        <v>2464.9959168911187</v>
      </c>
      <c r="K44" s="3">
        <f t="shared" si="19"/>
        <v>616.24897922277967</v>
      </c>
      <c r="L44" s="3">
        <f t="shared" si="19"/>
        <v>462.18673441708478</v>
      </c>
      <c r="M44" s="3">
        <f t="shared" si="19"/>
        <v>264.10670538119126</v>
      </c>
      <c r="N44" s="3">
        <f t="shared" si="19"/>
        <v>45.742192272206324</v>
      </c>
      <c r="O44" s="3">
        <v>373.33</v>
      </c>
      <c r="P44" s="1">
        <v>2.1720000000000002</v>
      </c>
      <c r="Q44" s="1">
        <v>57.899000000000001</v>
      </c>
      <c r="R44" s="1">
        <v>207.08</v>
      </c>
      <c r="S44" s="1">
        <v>106.46</v>
      </c>
      <c r="T44" s="1">
        <f t="shared" si="9"/>
        <v>147.32274395307101</v>
      </c>
      <c r="U44" s="1">
        <f t="shared" si="18"/>
        <v>30.613059999999997</v>
      </c>
      <c r="V44" s="1"/>
      <c r="W44" s="1">
        <f t="shared" si="12"/>
        <v>12723.75750673356</v>
      </c>
    </row>
    <row r="45" spans="1:23">
      <c r="A45" s="3">
        <f t="shared" si="14"/>
        <v>252.85714285714286</v>
      </c>
      <c r="B45" s="1">
        <f t="shared" si="7"/>
        <v>4.2142857142857144</v>
      </c>
      <c r="C45" s="1">
        <f t="shared" si="15"/>
        <v>479.7410068849224</v>
      </c>
      <c r="D45" s="1">
        <f t="shared" si="16"/>
        <v>7.9956834480820396</v>
      </c>
      <c r="E45" s="3">
        <f t="shared" si="17"/>
        <v>732.59814974206529</v>
      </c>
      <c r="F45" s="9">
        <f t="shared" si="8"/>
        <v>12.209969162367754</v>
      </c>
      <c r="G45">
        <v>84</v>
      </c>
      <c r="I45" s="1"/>
      <c r="J45" s="3">
        <f t="shared" si="19"/>
        <v>2558.6187033862529</v>
      </c>
      <c r="K45" s="3">
        <f t="shared" si="19"/>
        <v>639.65467584656324</v>
      </c>
      <c r="L45" s="3">
        <f t="shared" si="19"/>
        <v>479.7410068849224</v>
      </c>
      <c r="M45" s="3">
        <f t="shared" si="19"/>
        <v>274.13771821995562</v>
      </c>
      <c r="N45" s="3">
        <f t="shared" si="19"/>
        <v>47.479522330878915</v>
      </c>
      <c r="O45" s="3">
        <v>385.89</v>
      </c>
      <c r="P45" s="1">
        <v>2.1198999999999999</v>
      </c>
      <c r="Q45" s="1">
        <v>57.91</v>
      </c>
      <c r="R45" s="1">
        <v>217.27</v>
      </c>
      <c r="S45" s="1">
        <v>108.88</v>
      </c>
      <c r="T45" s="1">
        <f t="shared" si="9"/>
        <v>142.52766332374512</v>
      </c>
      <c r="U45" s="1">
        <f t="shared" si="18"/>
        <v>32.414760000000001</v>
      </c>
      <c r="V45" s="1"/>
      <c r="W45" s="1">
        <f t="shared" si="12"/>
        <v>13472.601101587583</v>
      </c>
    </row>
    <row r="46" spans="1:23">
      <c r="A46" s="3">
        <f t="shared" si="14"/>
        <v>246.97674418604652</v>
      </c>
      <c r="B46" s="1">
        <f t="shared" si="7"/>
        <v>4.1162790697674421</v>
      </c>
      <c r="C46" s="1">
        <f t="shared" si="15"/>
        <v>497.68795212544876</v>
      </c>
      <c r="D46" s="1">
        <f t="shared" si="16"/>
        <v>8.2947992020908128</v>
      </c>
      <c r="E46" s="3">
        <f t="shared" si="17"/>
        <v>744.66469631149528</v>
      </c>
      <c r="F46" s="9">
        <f t="shared" si="8"/>
        <v>12.411078271858255</v>
      </c>
      <c r="G46">
        <v>86</v>
      </c>
      <c r="I46" s="1"/>
      <c r="J46" s="3">
        <f t="shared" si="19"/>
        <v>2654.3357446690602</v>
      </c>
      <c r="K46" s="3">
        <f t="shared" si="19"/>
        <v>663.58393616726505</v>
      </c>
      <c r="L46" s="3">
        <f t="shared" si="19"/>
        <v>497.68795212544876</v>
      </c>
      <c r="M46" s="3">
        <f t="shared" si="19"/>
        <v>284.39311550025644</v>
      </c>
      <c r="N46" s="3">
        <f t="shared" si="19"/>
        <v>49.25571484952895</v>
      </c>
      <c r="O46" s="3">
        <v>398.66</v>
      </c>
      <c r="P46" s="1">
        <v>2.0701999999999998</v>
      </c>
      <c r="Q46" s="1">
        <v>57.920999999999999</v>
      </c>
      <c r="R46" s="1">
        <v>227.71</v>
      </c>
      <c r="S46" s="1">
        <v>111.27</v>
      </c>
      <c r="T46" s="1">
        <f t="shared" si="9"/>
        <v>137.96217328048962</v>
      </c>
      <c r="U46" s="1">
        <f t="shared" si="18"/>
        <v>34.284759999999999</v>
      </c>
      <c r="V46" s="1"/>
      <c r="W46" s="1">
        <f t="shared" si="12"/>
        <v>14249.832340071802</v>
      </c>
    </row>
    <row r="47" spans="1:23">
      <c r="A47" s="3">
        <f t="shared" si="14"/>
        <v>241.36363636363635</v>
      </c>
      <c r="B47" s="1">
        <f t="shared" si="7"/>
        <v>4.0227272727272725</v>
      </c>
      <c r="C47" s="1">
        <f t="shared" si="15"/>
        <v>516.0809871350541</v>
      </c>
      <c r="D47" s="1">
        <f t="shared" si="16"/>
        <v>8.6013497855842367</v>
      </c>
      <c r="E47" s="3">
        <f t="shared" si="17"/>
        <v>757.44462349869048</v>
      </c>
      <c r="F47" s="9">
        <f t="shared" si="8"/>
        <v>12.624077058311508</v>
      </c>
      <c r="G47">
        <v>88</v>
      </c>
      <c r="I47" s="1"/>
      <c r="J47" s="3">
        <f t="shared" si="19"/>
        <v>2752.4319313869551</v>
      </c>
      <c r="K47" s="3">
        <f t="shared" si="19"/>
        <v>688.10798284673876</v>
      </c>
      <c r="L47" s="3">
        <f t="shared" si="19"/>
        <v>516.0809871350541</v>
      </c>
      <c r="M47" s="3">
        <f t="shared" si="19"/>
        <v>294.90342122003091</v>
      </c>
      <c r="N47" s="3">
        <f t="shared" si="19"/>
        <v>51.076056458727003</v>
      </c>
      <c r="O47" s="3">
        <v>411.68</v>
      </c>
      <c r="P47" s="1">
        <v>2.0228999999999999</v>
      </c>
      <c r="Q47" s="1">
        <v>57.933</v>
      </c>
      <c r="R47" s="1">
        <v>238.39</v>
      </c>
      <c r="S47" s="1">
        <v>113.66</v>
      </c>
      <c r="T47" s="1">
        <f t="shared" si="9"/>
        <v>133.59891177613682</v>
      </c>
      <c r="U47" s="1">
        <f t="shared" si="18"/>
        <v>36.22784</v>
      </c>
      <c r="V47" s="1"/>
      <c r="W47" s="1">
        <f t="shared" si="12"/>
        <v>15057.437941608658</v>
      </c>
    </row>
    <row r="48" spans="1:23">
      <c r="A48" s="3">
        <f t="shared" si="14"/>
        <v>236</v>
      </c>
      <c r="B48" s="1">
        <f t="shared" si="7"/>
        <v>3.9333333333333331</v>
      </c>
      <c r="C48" s="1">
        <f t="shared" si="15"/>
        <v>535.02471188624781</v>
      </c>
      <c r="D48" s="1">
        <f t="shared" si="16"/>
        <v>8.917078531437463</v>
      </c>
      <c r="E48" s="3">
        <f t="shared" si="17"/>
        <v>771.02471188624781</v>
      </c>
      <c r="F48" s="9">
        <f t="shared" si="8"/>
        <v>12.850411864770797</v>
      </c>
      <c r="G48">
        <v>90</v>
      </c>
      <c r="I48" s="1"/>
      <c r="J48" s="3">
        <f t="shared" si="19"/>
        <v>2853.465130059988</v>
      </c>
      <c r="K48" s="3">
        <f t="shared" si="19"/>
        <v>713.36628251499701</v>
      </c>
      <c r="L48" s="3">
        <f t="shared" si="19"/>
        <v>535.02471188624781</v>
      </c>
      <c r="M48" s="3">
        <f t="shared" si="19"/>
        <v>305.72840679214164</v>
      </c>
      <c r="N48" s="3">
        <f t="shared" si="19"/>
        <v>52.950899320700813</v>
      </c>
      <c r="O48" s="3">
        <v>425.03</v>
      </c>
      <c r="P48" s="1">
        <v>1.9776</v>
      </c>
      <c r="Q48" s="1">
        <v>57.945</v>
      </c>
      <c r="R48" s="1">
        <v>249.32</v>
      </c>
      <c r="S48" s="1">
        <v>116.13</v>
      </c>
      <c r="T48" s="1">
        <f t="shared" si="9"/>
        <v>129.40263040255982</v>
      </c>
      <c r="U48" s="1">
        <f t="shared" si="18"/>
        <v>38.252699999999997</v>
      </c>
      <c r="V48" s="1"/>
      <c r="W48" s="1">
        <f t="shared" si="12"/>
        <v>15899.03390179965</v>
      </c>
    </row>
    <row r="49" spans="1:23">
      <c r="A49" s="3">
        <f t="shared" si="14"/>
        <v>230.86956521739131</v>
      </c>
      <c r="B49" s="1">
        <f t="shared" si="7"/>
        <v>3.847826086956522</v>
      </c>
      <c r="C49" s="1">
        <f t="shared" si="15"/>
        <v>554.53690970319985</v>
      </c>
      <c r="D49" s="1">
        <f t="shared" si="16"/>
        <v>9.2422818283866643</v>
      </c>
      <c r="E49" s="3">
        <f t="shared" si="17"/>
        <v>785.40647492059111</v>
      </c>
      <c r="F49" s="9">
        <f t="shared" si="8"/>
        <v>13.090107915343186</v>
      </c>
      <c r="G49">
        <v>92</v>
      </c>
      <c r="I49" s="1"/>
      <c r="J49" s="3">
        <f t="shared" si="19"/>
        <v>2957.5301850837322</v>
      </c>
      <c r="K49" s="3">
        <f t="shared" si="19"/>
        <v>739.38254627093306</v>
      </c>
      <c r="L49" s="3">
        <f t="shared" si="19"/>
        <v>554.53690970319974</v>
      </c>
      <c r="M49" s="3">
        <f t="shared" si="19"/>
        <v>316.87823411611413</v>
      </c>
      <c r="N49" s="3">
        <f t="shared" si="19"/>
        <v>54.882003434543485</v>
      </c>
      <c r="O49" s="3">
        <v>438.72</v>
      </c>
      <c r="P49" s="1">
        <v>1.9346000000000001</v>
      </c>
      <c r="Q49" s="1">
        <v>57.957000000000001</v>
      </c>
      <c r="R49" s="1">
        <v>260.48</v>
      </c>
      <c r="S49" s="1">
        <v>118.71</v>
      </c>
      <c r="T49" s="1">
        <f t="shared" si="9"/>
        <v>125.36469730123996</v>
      </c>
      <c r="U49" s="1">
        <f t="shared" si="18"/>
        <v>40.362240000000007</v>
      </c>
      <c r="V49" s="1"/>
      <c r="W49" s="1">
        <f t="shared" si="12"/>
        <v>16775.825552511957</v>
      </c>
    </row>
    <row r="50" spans="1:23">
      <c r="A50" s="3">
        <f t="shared" si="14"/>
        <v>225.95744680851064</v>
      </c>
      <c r="B50" s="1">
        <f t="shared" si="7"/>
        <v>3.7659574468085109</v>
      </c>
      <c r="C50" s="1">
        <f t="shared" si="15"/>
        <v>574.44519418426557</v>
      </c>
      <c r="D50" s="1">
        <f t="shared" si="16"/>
        <v>9.5740865697377604</v>
      </c>
      <c r="E50" s="3">
        <f t="shared" si="17"/>
        <v>800.40264099277624</v>
      </c>
      <c r="F50" s="9">
        <f t="shared" si="8"/>
        <v>13.340044016546271</v>
      </c>
      <c r="G50">
        <v>94</v>
      </c>
      <c r="I50" s="1"/>
      <c r="J50" s="3">
        <f t="shared" si="19"/>
        <v>3063.7077023160828</v>
      </c>
      <c r="K50" s="3">
        <f t="shared" si="19"/>
        <v>765.92692557902069</v>
      </c>
      <c r="L50" s="3">
        <f t="shared" si="19"/>
        <v>574.44519418426557</v>
      </c>
      <c r="M50" s="3">
        <f t="shared" si="19"/>
        <v>328.25439667672316</v>
      </c>
      <c r="N50" s="3">
        <f t="shared" si="19"/>
        <v>56.852307878030409</v>
      </c>
      <c r="O50" s="3">
        <v>452.61</v>
      </c>
      <c r="P50" s="1">
        <v>1.8933</v>
      </c>
      <c r="Q50" s="1">
        <v>57.969000000000001</v>
      </c>
      <c r="R50" s="1">
        <v>271.89</v>
      </c>
      <c r="S50" s="1">
        <v>121.24</v>
      </c>
      <c r="T50" s="1">
        <f t="shared" si="9"/>
        <v>121.5174211793818</v>
      </c>
      <c r="U50" s="1">
        <f t="shared" si="18"/>
        <v>42.545340000000003</v>
      </c>
      <c r="V50" s="1"/>
      <c r="W50" s="1">
        <f t="shared" si="12"/>
        <v>17683.191069482491</v>
      </c>
    </row>
    <row r="51" spans="1:23">
      <c r="A51" s="3">
        <f t="shared" si="14"/>
        <v>221.25</v>
      </c>
      <c r="B51" s="1">
        <f t="shared" si="7"/>
        <v>3.6875</v>
      </c>
      <c r="C51" s="1">
        <f t="shared" si="15"/>
        <v>594.7654263571028</v>
      </c>
      <c r="D51" s="1">
        <f t="shared" si="16"/>
        <v>9.9127571059517141</v>
      </c>
      <c r="E51" s="3">
        <f t="shared" si="17"/>
        <v>816.0154263571028</v>
      </c>
      <c r="F51" s="9">
        <f t="shared" si="8"/>
        <v>13.600257105951714</v>
      </c>
      <c r="G51">
        <v>96</v>
      </c>
      <c r="I51" s="1"/>
      <c r="J51" s="3">
        <f t="shared" si="19"/>
        <v>3172.0822739045489</v>
      </c>
      <c r="K51" s="3">
        <f t="shared" si="19"/>
        <v>793.02056847613721</v>
      </c>
      <c r="L51" s="3">
        <f t="shared" si="19"/>
        <v>594.7654263571028</v>
      </c>
      <c r="M51" s="3">
        <f t="shared" si="19"/>
        <v>339.86595791834446</v>
      </c>
      <c r="N51" s="3">
        <f t="shared" si="19"/>
        <v>58.863382402352443</v>
      </c>
      <c r="O51" s="3">
        <v>466.71</v>
      </c>
      <c r="P51" s="1">
        <v>1.8536999999999999</v>
      </c>
      <c r="Q51" s="1">
        <v>57.981999999999999</v>
      </c>
      <c r="R51" s="1">
        <v>283.52999999999997</v>
      </c>
      <c r="S51" s="1">
        <v>123.75</v>
      </c>
      <c r="T51" s="1">
        <f t="shared" si="9"/>
        <v>117.84619999571468</v>
      </c>
      <c r="U51" s="1">
        <f t="shared" si="18"/>
        <v>44.804159999999996</v>
      </c>
      <c r="V51" s="1"/>
      <c r="W51" s="1">
        <f t="shared" si="12"/>
        <v>18622.02821713646</v>
      </c>
    </row>
    <row r="52" spans="1:23">
      <c r="A52" s="3">
        <f t="shared" si="14"/>
        <v>216.734693877551</v>
      </c>
      <c r="B52" s="1">
        <f t="shared" si="7"/>
        <v>3.6122448979591835</v>
      </c>
      <c r="C52" s="1">
        <f t="shared" si="15"/>
        <v>615.68001973759567</v>
      </c>
      <c r="D52" s="1">
        <f t="shared" si="16"/>
        <v>10.261333662293261</v>
      </c>
      <c r="E52" s="3">
        <f t="shared" si="17"/>
        <v>832.41471361514664</v>
      </c>
      <c r="F52" s="9">
        <f t="shared" si="8"/>
        <v>13.873578560252444</v>
      </c>
      <c r="G52">
        <v>98</v>
      </c>
      <c r="I52" s="1"/>
      <c r="J52" s="3">
        <f t="shared" si="19"/>
        <v>3283.6267719338439</v>
      </c>
      <c r="K52" s="3">
        <f t="shared" si="19"/>
        <v>820.90669298346097</v>
      </c>
      <c r="L52" s="3">
        <f t="shared" si="19"/>
        <v>615.68001973759567</v>
      </c>
      <c r="M52" s="3">
        <f t="shared" si="19"/>
        <v>351.81715413576899</v>
      </c>
      <c r="N52" s="3">
        <f t="shared" si="19"/>
        <v>60.933280303926992</v>
      </c>
      <c r="O52" s="3">
        <v>481.16</v>
      </c>
      <c r="P52" s="1">
        <v>1.8159000000000001</v>
      </c>
      <c r="Q52" s="1">
        <v>57.994999999999997</v>
      </c>
      <c r="R52" s="1">
        <v>295.42</v>
      </c>
      <c r="S52" s="1">
        <v>126.35</v>
      </c>
      <c r="T52" s="1">
        <f t="shared" si="9"/>
        <v>114.30709119627566</v>
      </c>
      <c r="U52" s="1">
        <f t="shared" si="18"/>
        <v>47.153680000000001</v>
      </c>
      <c r="V52" s="1"/>
      <c r="W52" s="1">
        <f t="shared" si="12"/>
        <v>19598.563158015309</v>
      </c>
    </row>
    <row r="53" spans="1:23">
      <c r="A53" s="3">
        <f t="shared" si="14"/>
        <v>212.4</v>
      </c>
      <c r="B53" s="1">
        <f t="shared" si="7"/>
        <v>3.54</v>
      </c>
      <c r="C53" s="1">
        <f t="shared" si="15"/>
        <v>637.02740941765751</v>
      </c>
      <c r="D53" s="1">
        <f t="shared" si="16"/>
        <v>10.61712349029429</v>
      </c>
      <c r="E53" s="3">
        <f t="shared" si="17"/>
        <v>849.42740941765749</v>
      </c>
      <c r="F53" s="9">
        <f t="shared" si="8"/>
        <v>14.157123490294291</v>
      </c>
      <c r="G53">
        <v>100</v>
      </c>
      <c r="I53" s="1"/>
      <c r="J53" s="3">
        <f t="shared" si="19"/>
        <v>3397.4795168941732</v>
      </c>
      <c r="K53" s="3">
        <f t="shared" si="19"/>
        <v>849.36987922354331</v>
      </c>
      <c r="L53" s="3">
        <f t="shared" si="19"/>
        <v>637.02740941765751</v>
      </c>
      <c r="M53" s="3">
        <f t="shared" si="19"/>
        <v>364.01566252437573</v>
      </c>
      <c r="N53" s="3">
        <f t="shared" si="19"/>
        <v>63.046011653706302</v>
      </c>
      <c r="O53" s="3">
        <v>495.83</v>
      </c>
      <c r="P53" s="1">
        <v>1.7798</v>
      </c>
      <c r="Q53" s="1">
        <v>58.008000000000003</v>
      </c>
      <c r="R53" s="1">
        <v>307.54000000000002</v>
      </c>
      <c r="S53" s="1">
        <v>128.94999999999999</v>
      </c>
      <c r="T53" s="1">
        <f t="shared" si="9"/>
        <v>110.9251154629611</v>
      </c>
      <c r="U53" s="1">
        <f t="shared" si="18"/>
        <v>49.582999999999998</v>
      </c>
      <c r="V53" s="1"/>
      <c r="W53" s="1">
        <f t="shared" si="12"/>
        <v>20608.265506825195</v>
      </c>
    </row>
    <row r="54" spans="1:23">
      <c r="A54" s="3">
        <f t="shared" si="14"/>
        <v>208.23529411764707</v>
      </c>
      <c r="B54" s="1">
        <f t="shared" si="7"/>
        <v>3.4705882352941178</v>
      </c>
      <c r="C54" s="1">
        <f t="shared" si="15"/>
        <v>658.95292053007756</v>
      </c>
      <c r="D54" s="1">
        <f t="shared" si="16"/>
        <v>10.982548675501294</v>
      </c>
      <c r="E54" s="3">
        <f t="shared" si="17"/>
        <v>867.18821464772464</v>
      </c>
      <c r="F54" s="9">
        <f t="shared" si="8"/>
        <v>14.453136910795411</v>
      </c>
      <c r="G54">
        <v>102</v>
      </c>
      <c r="I54" s="1"/>
      <c r="J54" s="3">
        <f t="shared" ref="J54:N64" si="20">($O54/J$3*60*$A$2)+($W54/J$3*60)</f>
        <v>3514.4155761604143</v>
      </c>
      <c r="K54" s="3">
        <f t="shared" si="20"/>
        <v>878.60389404010357</v>
      </c>
      <c r="L54" s="3">
        <f t="shared" si="20"/>
        <v>658.95292053007756</v>
      </c>
      <c r="M54" s="3">
        <f t="shared" si="20"/>
        <v>376.54452601718725</v>
      </c>
      <c r="N54" s="3">
        <f t="shared" si="20"/>
        <v>65.215959145244796</v>
      </c>
      <c r="O54" s="3">
        <v>510.83</v>
      </c>
      <c r="P54" s="1">
        <v>1.7450000000000001</v>
      </c>
      <c r="Q54" s="1">
        <v>58.021999999999998</v>
      </c>
      <c r="R54" s="1">
        <v>319.91000000000003</v>
      </c>
      <c r="S54" s="1">
        <v>131.63</v>
      </c>
      <c r="T54" s="1">
        <f t="shared" si="9"/>
        <v>107.66791300432629</v>
      </c>
      <c r="U54" s="1">
        <f t="shared" si="18"/>
        <v>52.104659999999996</v>
      </c>
      <c r="V54" s="1"/>
      <c r="W54" s="1">
        <f t="shared" si="12"/>
        <v>21656.347284812426</v>
      </c>
    </row>
    <row r="55" spans="1:23">
      <c r="A55" s="3">
        <f t="shared" si="14"/>
        <v>204.23076923076923</v>
      </c>
      <c r="B55" s="1">
        <f t="shared" si="7"/>
        <v>3.4038461538461537</v>
      </c>
      <c r="C55" s="1">
        <f t="shared" si="15"/>
        <v>681.39693848732986</v>
      </c>
      <c r="D55" s="1">
        <f t="shared" si="16"/>
        <v>11.3566156414555</v>
      </c>
      <c r="E55" s="3">
        <f t="shared" si="17"/>
        <v>885.62770771809915</v>
      </c>
      <c r="F55" s="9">
        <f t="shared" si="8"/>
        <v>14.760461795301653</v>
      </c>
      <c r="G55">
        <v>104</v>
      </c>
      <c r="I55" s="1"/>
      <c r="J55" s="3">
        <f t="shared" si="20"/>
        <v>3634.117005265759</v>
      </c>
      <c r="K55" s="3">
        <f t="shared" si="20"/>
        <v>908.52925131643974</v>
      </c>
      <c r="L55" s="3">
        <f t="shared" si="20"/>
        <v>681.39693848732986</v>
      </c>
      <c r="M55" s="3">
        <f t="shared" si="20"/>
        <v>389.36967913561705</v>
      </c>
      <c r="N55" s="3">
        <f t="shared" si="20"/>
        <v>67.437222778127492</v>
      </c>
      <c r="O55" s="3">
        <v>526.11</v>
      </c>
      <c r="P55" s="1">
        <v>1.7116</v>
      </c>
      <c r="Q55" s="1">
        <v>58.036000000000001</v>
      </c>
      <c r="R55" s="1">
        <v>332.51</v>
      </c>
      <c r="S55" s="1">
        <v>134.36000000000001</v>
      </c>
      <c r="T55" s="1">
        <f t="shared" si="9"/>
        <v>104.54087548231358</v>
      </c>
      <c r="U55" s="1">
        <f t="shared" si="18"/>
        <v>54.715440000000001</v>
      </c>
      <c r="V55" s="1"/>
      <c r="W55" s="1">
        <f t="shared" si="12"/>
        <v>22741.470157972766</v>
      </c>
    </row>
    <row r="56" spans="1:23">
      <c r="A56" s="3">
        <f t="shared" si="14"/>
        <v>200.37735849056602</v>
      </c>
      <c r="B56" s="1">
        <f t="shared" si="7"/>
        <v>3.3396226415094339</v>
      </c>
      <c r="C56" s="1">
        <f t="shared" si="15"/>
        <v>704.3768309819053</v>
      </c>
      <c r="D56" s="1">
        <f t="shared" si="16"/>
        <v>11.739613849698422</v>
      </c>
      <c r="E56" s="3">
        <f t="shared" si="17"/>
        <v>904.75418947247135</v>
      </c>
      <c r="F56" s="9">
        <f t="shared" si="8"/>
        <v>15.079236491207856</v>
      </c>
      <c r="G56">
        <v>106</v>
      </c>
      <c r="I56" s="1"/>
      <c r="J56" s="3">
        <f t="shared" si="20"/>
        <v>3756.6764319034951</v>
      </c>
      <c r="K56" s="3">
        <f t="shared" si="20"/>
        <v>939.16910797587377</v>
      </c>
      <c r="L56" s="3">
        <f t="shared" si="20"/>
        <v>704.3768309819053</v>
      </c>
      <c r="M56" s="3">
        <f t="shared" si="20"/>
        <v>402.50104627537451</v>
      </c>
      <c r="N56" s="3">
        <f t="shared" si="20"/>
        <v>69.711521416765876</v>
      </c>
      <c r="O56" s="3">
        <v>541.67999999999995</v>
      </c>
      <c r="P56" s="1">
        <v>1.6797</v>
      </c>
      <c r="Q56" s="1">
        <v>58.05</v>
      </c>
      <c r="R56" s="1">
        <v>345.34</v>
      </c>
      <c r="S56" s="1">
        <v>137.13999999999999</v>
      </c>
      <c r="T56" s="1">
        <f t="shared" si="9"/>
        <v>101.53596219169991</v>
      </c>
      <c r="U56" s="1">
        <f t="shared" si="18"/>
        <v>57.418079999999996</v>
      </c>
      <c r="V56" s="1"/>
      <c r="W56" s="1">
        <f t="shared" si="12"/>
        <v>23864.772957104844</v>
      </c>
    </row>
    <row r="57" spans="1:23">
      <c r="A57" s="3">
        <f t="shared" si="14"/>
        <v>196.66666666666666</v>
      </c>
      <c r="B57" s="1">
        <f t="shared" si="7"/>
        <v>3.2777777777777777</v>
      </c>
      <c r="C57" s="1">
        <f t="shared" si="15"/>
        <v>727.87100698064853</v>
      </c>
      <c r="D57" s="1">
        <f t="shared" si="16"/>
        <v>12.131183449677476</v>
      </c>
      <c r="E57" s="3">
        <f t="shared" si="17"/>
        <v>924.53767364731516</v>
      </c>
      <c r="F57" s="9">
        <f t="shared" si="8"/>
        <v>15.408961227455253</v>
      </c>
      <c r="G57">
        <v>108</v>
      </c>
      <c r="I57" s="1"/>
      <c r="J57" s="3">
        <f t="shared" si="20"/>
        <v>3881.978703896792</v>
      </c>
      <c r="K57" s="3">
        <f t="shared" si="20"/>
        <v>970.494675974198</v>
      </c>
      <c r="L57" s="3">
        <f t="shared" si="20"/>
        <v>727.87100698064853</v>
      </c>
      <c r="M57" s="3">
        <f t="shared" si="20"/>
        <v>415.92628970322772</v>
      </c>
      <c r="N57" s="3">
        <f t="shared" si="20"/>
        <v>72.036718216641518</v>
      </c>
      <c r="O57" s="3">
        <v>557.52</v>
      </c>
      <c r="P57" s="1">
        <v>1.6492</v>
      </c>
      <c r="Q57" s="1">
        <v>58.064</v>
      </c>
      <c r="R57" s="1">
        <v>358.42</v>
      </c>
      <c r="S57" s="1">
        <v>139.96</v>
      </c>
      <c r="T57" s="1">
        <f t="shared" si="9"/>
        <v>98.651169464772565</v>
      </c>
      <c r="U57" s="1">
        <f t="shared" si="18"/>
        <v>60.212159999999997</v>
      </c>
      <c r="V57" s="1"/>
      <c r="W57" s="1">
        <f t="shared" si="12"/>
        <v>25026.08111690377</v>
      </c>
    </row>
    <row r="58" spans="1:23">
      <c r="A58" s="3">
        <f t="shared" si="14"/>
        <v>193.09090909090909</v>
      </c>
      <c r="B58" s="1">
        <f t="shared" si="7"/>
        <v>3.2181818181818183</v>
      </c>
      <c r="C58" s="1">
        <f t="shared" si="15"/>
        <v>751.89678222209136</v>
      </c>
      <c r="D58" s="1">
        <f t="shared" si="16"/>
        <v>12.531613037034855</v>
      </c>
      <c r="E58" s="3">
        <f t="shared" si="17"/>
        <v>944.98769131300048</v>
      </c>
      <c r="F58" s="9">
        <f t="shared" si="8"/>
        <v>15.749794855216674</v>
      </c>
      <c r="G58">
        <v>110</v>
      </c>
      <c r="I58" s="1"/>
      <c r="J58" s="3">
        <f t="shared" si="20"/>
        <v>4010.1161718511535</v>
      </c>
      <c r="K58" s="3">
        <f t="shared" si="20"/>
        <v>1002.5290429627884</v>
      </c>
      <c r="L58" s="3">
        <f t="shared" si="20"/>
        <v>751.89678222209136</v>
      </c>
      <c r="M58" s="3">
        <f t="shared" si="20"/>
        <v>429.65530412690936</v>
      </c>
      <c r="N58" s="3">
        <f t="shared" si="20"/>
        <v>74.414526900330685</v>
      </c>
      <c r="O58" s="3">
        <v>573.64</v>
      </c>
      <c r="P58" s="1">
        <v>1.6195999999999999</v>
      </c>
      <c r="Q58" s="1">
        <v>58.078000000000003</v>
      </c>
      <c r="R58" s="1">
        <v>371.73</v>
      </c>
      <c r="S58" s="1">
        <v>142.82</v>
      </c>
      <c r="T58" s="1">
        <f t="shared" si="9"/>
        <v>95.878948469423335</v>
      </c>
      <c r="U58" s="1">
        <f t="shared" si="18"/>
        <v>63.1004</v>
      </c>
      <c r="V58" s="1"/>
      <c r="W58" s="1">
        <f t="shared" si="12"/>
        <v>26226.525155534611</v>
      </c>
    </row>
    <row r="59" spans="1:23">
      <c r="A59" s="3">
        <f t="shared" si="14"/>
        <v>189.64285714285714</v>
      </c>
      <c r="B59" s="1">
        <f t="shared" si="7"/>
        <v>3.1607142857142856</v>
      </c>
      <c r="C59" s="1">
        <f t="shared" si="15"/>
        <v>776.44536141710762</v>
      </c>
      <c r="D59" s="1">
        <f t="shared" si="16"/>
        <v>12.940756023618462</v>
      </c>
      <c r="E59" s="3">
        <f t="shared" si="17"/>
        <v>966.08821855996473</v>
      </c>
      <c r="F59" s="9">
        <f t="shared" si="8"/>
        <v>16.101470309332747</v>
      </c>
      <c r="G59">
        <v>112</v>
      </c>
      <c r="I59" s="1"/>
      <c r="J59" s="3">
        <f t="shared" si="20"/>
        <v>4141.041927557907</v>
      </c>
      <c r="K59" s="3">
        <f t="shared" si="20"/>
        <v>1035.2604818894768</v>
      </c>
      <c r="L59" s="3">
        <f t="shared" si="20"/>
        <v>776.44536141710762</v>
      </c>
      <c r="M59" s="3">
        <f t="shared" si="20"/>
        <v>443.6830636669186</v>
      </c>
      <c r="N59" s="3">
        <f t="shared" si="20"/>
        <v>76.844077006229213</v>
      </c>
      <c r="O59" s="3">
        <v>590.03</v>
      </c>
      <c r="P59" s="1">
        <v>1.5912999999999999</v>
      </c>
      <c r="Q59" s="1">
        <v>58.093000000000004</v>
      </c>
      <c r="R59" s="1">
        <v>385.28</v>
      </c>
      <c r="S59" s="1">
        <v>145.71</v>
      </c>
      <c r="T59" s="1">
        <f t="shared" si="9"/>
        <v>93.215599206820002</v>
      </c>
      <c r="U59" s="1">
        <f t="shared" si="18"/>
        <v>66.083359999999999</v>
      </c>
      <c r="V59" s="1"/>
      <c r="W59" s="1">
        <f t="shared" si="12"/>
        <v>27466.337826737225</v>
      </c>
    </row>
    <row r="60" spans="1:23">
      <c r="A60" s="3">
        <f t="shared" si="14"/>
        <v>186.31578947368419</v>
      </c>
      <c r="B60" s="1">
        <f t="shared" si="7"/>
        <v>3.1052631578947367</v>
      </c>
      <c r="C60" s="1">
        <f t="shared" si="15"/>
        <v>801.36241632794327</v>
      </c>
      <c r="D60" s="1">
        <f t="shared" si="16"/>
        <v>13.356040272132386</v>
      </c>
      <c r="E60" s="3">
        <f t="shared" si="17"/>
        <v>987.67820580162743</v>
      </c>
      <c r="F60" s="9">
        <f t="shared" si="8"/>
        <v>16.461303430027122</v>
      </c>
      <c r="G60">
        <v>114</v>
      </c>
      <c r="I60" s="1"/>
      <c r="J60" s="3">
        <f t="shared" si="20"/>
        <v>4273.9328870823638</v>
      </c>
      <c r="K60" s="3">
        <f t="shared" si="20"/>
        <v>1068.4832217705909</v>
      </c>
      <c r="L60" s="3">
        <f t="shared" si="20"/>
        <v>801.36241632794327</v>
      </c>
      <c r="M60" s="3">
        <f t="shared" si="20"/>
        <v>457.92138075882474</v>
      </c>
      <c r="N60" s="3">
        <f t="shared" si="20"/>
        <v>79.3100948118377</v>
      </c>
      <c r="O60" s="3">
        <v>606.57000000000005</v>
      </c>
      <c r="P60" s="1">
        <v>1.5646</v>
      </c>
      <c r="Q60" s="1">
        <v>58.107999999999997</v>
      </c>
      <c r="R60" s="1">
        <v>399.06</v>
      </c>
      <c r="S60" s="1">
        <v>148.53</v>
      </c>
      <c r="T60" s="1">
        <f t="shared" si="9"/>
        <v>90.673788680613939</v>
      </c>
      <c r="U60" s="1">
        <f t="shared" si="18"/>
        <v>69.148980000000009</v>
      </c>
      <c r="V60" s="1"/>
      <c r="W60" s="1">
        <f t="shared" si="12"/>
        <v>28740.506612470919</v>
      </c>
    </row>
    <row r="61" spans="1:23">
      <c r="A61" s="3">
        <f t="shared" si="14"/>
        <v>183.10344827586209</v>
      </c>
      <c r="B61" s="1">
        <f t="shared" si="7"/>
        <v>3.0517241379310347</v>
      </c>
      <c r="C61" s="1">
        <f t="shared" si="15"/>
        <v>826.94207813548292</v>
      </c>
      <c r="D61" s="1">
        <f t="shared" si="16"/>
        <v>13.782367968924714</v>
      </c>
      <c r="E61" s="3">
        <f t="shared" si="17"/>
        <v>1010.045526411345</v>
      </c>
      <c r="F61" s="9">
        <f t="shared" si="8"/>
        <v>16.834092106855749</v>
      </c>
      <c r="G61">
        <v>116</v>
      </c>
      <c r="I61" s="1"/>
      <c r="J61" s="3">
        <f t="shared" si="20"/>
        <v>4410.3577500559086</v>
      </c>
      <c r="K61" s="3">
        <f t="shared" si="20"/>
        <v>1102.5894375139771</v>
      </c>
      <c r="L61" s="3">
        <f t="shared" si="20"/>
        <v>826.94207813548292</v>
      </c>
      <c r="M61" s="3">
        <f t="shared" si="20"/>
        <v>472.53833036313313</v>
      </c>
      <c r="N61" s="3">
        <f t="shared" si="20"/>
        <v>81.841690207223053</v>
      </c>
      <c r="O61" s="3">
        <v>623.48</v>
      </c>
      <c r="P61" s="1">
        <v>1.5382</v>
      </c>
      <c r="Q61" s="1">
        <v>58.124000000000002</v>
      </c>
      <c r="R61" s="1">
        <v>413.07</v>
      </c>
      <c r="S61" s="1">
        <v>151.47999999999999</v>
      </c>
      <c r="T61" s="1">
        <f t="shared" si="9"/>
        <v>88.214537755822164</v>
      </c>
      <c r="U61" s="1">
        <f t="shared" si="18"/>
        <v>72.32368000000001</v>
      </c>
      <c r="V61" s="1"/>
      <c r="W61" s="1">
        <f t="shared" si="12"/>
        <v>30060.012501677258</v>
      </c>
    </row>
    <row r="62" spans="1:23">
      <c r="A62" s="3">
        <f t="shared" si="14"/>
        <v>180</v>
      </c>
      <c r="B62" s="1">
        <f t="shared" si="7"/>
        <v>3</v>
      </c>
      <c r="C62" s="1">
        <f t="shared" si="15"/>
        <v>853.07027617661402</v>
      </c>
      <c r="D62" s="1">
        <f t="shared" si="16"/>
        <v>14.217837936276901</v>
      </c>
      <c r="E62" s="3">
        <f t="shared" si="17"/>
        <v>1033.070276176614</v>
      </c>
      <c r="F62" s="9">
        <f t="shared" si="8"/>
        <v>17.217837936276901</v>
      </c>
      <c r="G62">
        <v>118</v>
      </c>
      <c r="I62" s="1"/>
      <c r="J62" s="3">
        <f t="shared" si="20"/>
        <v>4549.7081396086078</v>
      </c>
      <c r="K62" s="3">
        <f t="shared" si="20"/>
        <v>1137.4270349021519</v>
      </c>
      <c r="L62" s="3">
        <f t="shared" si="20"/>
        <v>853.07027617661402</v>
      </c>
      <c r="M62" s="3">
        <f t="shared" si="20"/>
        <v>487.46872924377942</v>
      </c>
      <c r="N62" s="3">
        <f t="shared" si="20"/>
        <v>84.427573724695804</v>
      </c>
      <c r="O62" s="3">
        <v>640.66999999999996</v>
      </c>
      <c r="P62" s="1">
        <v>1.5143</v>
      </c>
      <c r="Q62" s="1">
        <v>58.139000000000003</v>
      </c>
      <c r="R62" s="1">
        <v>427.32</v>
      </c>
      <c r="S62" s="1">
        <v>154.47</v>
      </c>
      <c r="T62" s="1">
        <f t="shared" si="9"/>
        <v>85.84762826416096</v>
      </c>
      <c r="U62" s="1">
        <f t="shared" si="18"/>
        <v>75.599059999999994</v>
      </c>
      <c r="V62" s="1"/>
      <c r="W62" s="1">
        <f t="shared" si="12"/>
        <v>31421.364188258238</v>
      </c>
    </row>
    <row r="63" spans="1:23">
      <c r="A63" s="3">
        <f t="shared" si="14"/>
        <v>177</v>
      </c>
      <c r="B63" s="1">
        <f t="shared" si="7"/>
        <v>2.95</v>
      </c>
      <c r="C63" s="1">
        <f t="shared" si="15"/>
        <v>879.7112728711968</v>
      </c>
      <c r="D63" s="1">
        <f t="shared" si="16"/>
        <v>14.661854547853281</v>
      </c>
      <c r="E63" s="3">
        <f t="shared" si="17"/>
        <v>1056.7112728711968</v>
      </c>
      <c r="F63" s="9">
        <f t="shared" si="8"/>
        <v>17.61185454785328</v>
      </c>
      <c r="G63">
        <v>120</v>
      </c>
      <c r="I63" s="1"/>
      <c r="J63" s="3">
        <f t="shared" si="20"/>
        <v>4691.793455313049</v>
      </c>
      <c r="K63" s="3">
        <f t="shared" si="20"/>
        <v>1172.9483638282622</v>
      </c>
      <c r="L63" s="3">
        <f t="shared" si="20"/>
        <v>879.7112728711968</v>
      </c>
      <c r="M63" s="3">
        <f t="shared" si="20"/>
        <v>502.69215592639807</v>
      </c>
      <c r="N63" s="3">
        <f t="shared" si="20"/>
        <v>87.064208449108122</v>
      </c>
      <c r="O63" s="3">
        <v>658.11</v>
      </c>
      <c r="P63" s="1">
        <v>1.4908999999999999</v>
      </c>
      <c r="Q63" s="1">
        <v>58.155000000000001</v>
      </c>
      <c r="R63" s="1">
        <v>441.8</v>
      </c>
      <c r="S63" s="1">
        <v>157.49</v>
      </c>
      <c r="T63" s="1">
        <f t="shared" si="9"/>
        <v>83.572655027275076</v>
      </c>
      <c r="U63" s="1">
        <f t="shared" si="18"/>
        <v>78.973199999999991</v>
      </c>
      <c r="V63" s="1"/>
      <c r="W63" s="1">
        <f t="shared" si="12"/>
        <v>32823.763659391472</v>
      </c>
    </row>
    <row r="64" spans="1:23">
      <c r="A64" s="3">
        <f t="shared" si="14"/>
        <v>174.09836065573771</v>
      </c>
      <c r="B64" s="1">
        <f t="shared" si="7"/>
        <v>2.901639344262295</v>
      </c>
      <c r="C64" s="1">
        <f t="shared" si="15"/>
        <v>906.82870719157359</v>
      </c>
      <c r="D64" s="1">
        <f t="shared" si="16"/>
        <v>15.113811786526226</v>
      </c>
      <c r="E64" s="3">
        <f t="shared" si="17"/>
        <v>1080.9270678473113</v>
      </c>
      <c r="F64" s="9">
        <f t="shared" si="8"/>
        <v>18.01545113078852</v>
      </c>
      <c r="G64">
        <v>122</v>
      </c>
      <c r="I64" s="1"/>
      <c r="J64" s="3">
        <f t="shared" si="20"/>
        <v>4836.4197716883918</v>
      </c>
      <c r="K64" s="3">
        <f t="shared" si="20"/>
        <v>1209.104942922098</v>
      </c>
      <c r="L64" s="3">
        <f t="shared" si="20"/>
        <v>906.82870719157347</v>
      </c>
      <c r="M64" s="3">
        <f t="shared" si="20"/>
        <v>518.18783268089908</v>
      </c>
      <c r="N64" s="3">
        <f t="shared" si="20"/>
        <v>89.747995763289737</v>
      </c>
      <c r="O64" s="3">
        <v>675.77</v>
      </c>
      <c r="P64" s="1">
        <v>1.4670000000000001</v>
      </c>
      <c r="Q64" s="1">
        <v>58.170999999999999</v>
      </c>
      <c r="R64" s="1">
        <v>456.51</v>
      </c>
      <c r="S64" s="1">
        <v>160.5</v>
      </c>
      <c r="T64" s="1">
        <f t="shared" si="9"/>
        <v>81.388638146114801</v>
      </c>
      <c r="U64" s="1">
        <f t="shared" si="18"/>
        <v>82.443939999999998</v>
      </c>
      <c r="V64" s="1"/>
      <c r="W64" s="1">
        <f t="shared" si="12"/>
        <v>34266.313150651753</v>
      </c>
    </row>
  </sheetData>
  <phoneticPr fontId="1" type="noConversion"/>
  <conditionalFormatting sqref="F4:F64">
    <cfRule type="cellIs" dxfId="2" priority="1" stopIfTrue="1" operator="between">
      <formula>$H$3</formula>
      <formula>$H$3+$H$3*0.01</formula>
    </cfRule>
    <cfRule type="cellIs" dxfId="1" priority="2" stopIfTrue="1" operator="between">
      <formula>$H$3+$H$3*0.011</formula>
      <formula>$H$3+$H$3*0.025</formula>
    </cfRule>
    <cfRule type="cellIs" dxfId="0" priority="3" stopIfTrue="1" operator="greaterThan">
      <formula>$H$3+$H$3*0.025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Roadster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Rolf G. Lohr</cp:lastModifiedBy>
  <dcterms:created xsi:type="dcterms:W3CDTF">2008-12-16T22:00:13Z</dcterms:created>
  <dcterms:modified xsi:type="dcterms:W3CDTF">2013-01-02T01:22:34Z</dcterms:modified>
</cp:coreProperties>
</file>